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15" windowWidth="15330" windowHeight="4275" tabRatio="833" activeTab="0"/>
  </bookViews>
  <sheets>
    <sheet name="Changes Since Last Distribution" sheetId="1" r:id="rId1"/>
    <sheet name="Summary" sheetId="2" r:id="rId2"/>
    <sheet name="Jan" sheetId="3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</sheets>
  <definedNames>
    <definedName name="_xlnm.Print_Area" localSheetId="5">'Apr'!$A$1:$AQ$123</definedName>
    <definedName name="_xlnm.Print_Area" localSheetId="9">'Aug'!$A$1:$AU$110</definedName>
    <definedName name="_xlnm.Print_Area" localSheetId="0">'Changes Since Last Distribution'!$A$1:$E$49</definedName>
    <definedName name="_xlnm.Print_Area" localSheetId="13">'Dec'!$A$1:$AU$116</definedName>
    <definedName name="_xlnm.Print_Area" localSheetId="3">'Feb'!$A$1:$AU$112</definedName>
    <definedName name="_xlnm.Print_Area" localSheetId="2">'Jan'!$A$1:$AQ$116</definedName>
    <definedName name="_xlnm.Print_Area" localSheetId="8">'Jul'!$A$1:$AU$123</definedName>
    <definedName name="_xlnm.Print_Area" localSheetId="7">'Jun'!$A$1:$AU$125</definedName>
    <definedName name="_xlnm.Print_Area" localSheetId="4">'Mar'!$A$1:$AU$116</definedName>
    <definedName name="_xlnm.Print_Area" localSheetId="6">'May'!$A$1:$AU$132</definedName>
    <definedName name="_xlnm.Print_Area" localSheetId="12">'Nov'!$A$1:$AU$129</definedName>
    <definedName name="_xlnm.Print_Area" localSheetId="11">'Oct'!$A$1:$AU$104</definedName>
    <definedName name="_xlnm.Print_Area" localSheetId="10">'Sep'!$A$1:$AU$106</definedName>
    <definedName name="_xlnm.Print_Area" localSheetId="1">'Summary'!$A$1:$AT$79</definedName>
    <definedName name="_xlnm.Print_Titles" localSheetId="5">'Apr'!$1:$4</definedName>
    <definedName name="_xlnm.Print_Titles" localSheetId="9">'Aug'!$1:$4</definedName>
    <definedName name="_xlnm.Print_Titles" localSheetId="13">'Dec'!$1:$4</definedName>
    <definedName name="_xlnm.Print_Titles" localSheetId="3">'Feb'!$1:$4</definedName>
    <definedName name="_xlnm.Print_Titles" localSheetId="2">'Jan'!$1:$4</definedName>
    <definedName name="_xlnm.Print_Titles" localSheetId="8">'Jul'!$1:$4</definedName>
    <definedName name="_xlnm.Print_Titles" localSheetId="7">'Jun'!$1:$4</definedName>
    <definedName name="_xlnm.Print_Titles" localSheetId="4">'Mar'!$1:$4</definedName>
    <definedName name="_xlnm.Print_Titles" localSheetId="6">'May'!$1:$4</definedName>
    <definedName name="_xlnm.Print_Titles" localSheetId="12">'Nov'!$1:$4</definedName>
    <definedName name="_xlnm.Print_Titles" localSheetId="11">'Oct'!$1:$4</definedName>
    <definedName name="_xlnm.Print_Titles" localSheetId="10">'Sep'!$1:$4</definedName>
  </definedNames>
  <calcPr fullCalcOnLoad="1"/>
</workbook>
</file>

<file path=xl/comments2.xml><?xml version="1.0" encoding="utf-8"?>
<comments xmlns="http://schemas.openxmlformats.org/spreadsheetml/2006/main">
  <authors>
    <author>selvan pillay</author>
  </authors>
  <commentList>
    <comment ref="C12" authorId="0">
      <text>
        <r>
          <rPr>
            <b/>
            <sz val="9"/>
            <rFont val="Tahoma"/>
            <family val="2"/>
          </rPr>
          <t>CHRISTMAS DAY</t>
        </r>
        <r>
          <rPr>
            <sz val="9"/>
            <rFont val="Tahoma"/>
            <family val="2"/>
          </rPr>
          <t xml:space="preserve">
</t>
        </r>
      </text>
    </comment>
    <comment ref="M64" authorId="0">
      <text>
        <r>
          <rPr>
            <b/>
            <sz val="9"/>
            <rFont val="Tahoma"/>
            <family val="2"/>
          </rPr>
          <t>selvan pillay:</t>
        </r>
        <r>
          <rPr>
            <sz val="9"/>
            <rFont val="Tahoma"/>
            <family val="2"/>
          </rPr>
          <t xml:space="preserve">
POST MERCHANTS
</t>
        </r>
      </text>
    </comment>
  </commentList>
</comments>
</file>

<file path=xl/comments8.xml><?xml version="1.0" encoding="utf-8"?>
<comments xmlns="http://schemas.openxmlformats.org/spreadsheetml/2006/main">
  <authors>
    <author>selvan pillay</author>
  </authors>
  <commentList>
    <comment ref="G112" authorId="0">
      <text>
        <r>
          <rPr>
            <sz val="9"/>
            <rFont val="Tahoma"/>
            <family val="2"/>
          </rPr>
          <t xml:space="preserve">This is the only race to be run on the </t>
        </r>
        <r>
          <rPr>
            <b/>
            <sz val="9"/>
            <rFont val="Tahoma"/>
            <family val="2"/>
          </rPr>
          <t>turf</t>
        </r>
        <r>
          <rPr>
            <sz val="9"/>
            <rFont val="Tahoma"/>
            <family val="2"/>
          </rPr>
          <t xml:space="preserve">. All other races to be run on the </t>
        </r>
        <r>
          <rPr>
            <b/>
            <sz val="9"/>
            <rFont val="Tahoma"/>
            <family val="2"/>
          </rPr>
          <t>polytrack.</t>
        </r>
      </text>
    </comment>
  </commentList>
</comments>
</file>

<file path=xl/comments9.xml><?xml version="1.0" encoding="utf-8"?>
<comments xmlns="http://schemas.openxmlformats.org/spreadsheetml/2006/main">
  <authors>
    <author>selvan pillay</author>
  </authors>
  <commentList>
    <comment ref="G5" authorId="0">
      <text>
        <r>
          <rPr>
            <sz val="9"/>
            <rFont val="Tahoma"/>
            <family val="2"/>
          </rPr>
          <t xml:space="preserve">This is the only race to be run on the </t>
        </r>
        <r>
          <rPr>
            <b/>
            <sz val="9"/>
            <rFont val="Tahoma"/>
            <family val="2"/>
          </rPr>
          <t>turf</t>
        </r>
        <r>
          <rPr>
            <sz val="9"/>
            <rFont val="Tahoma"/>
            <family val="2"/>
          </rPr>
          <t xml:space="preserve">. All other races to be run on the </t>
        </r>
        <r>
          <rPr>
            <b/>
            <sz val="9"/>
            <rFont val="Tahoma"/>
            <family val="2"/>
          </rPr>
          <t>polytrack.</t>
        </r>
      </text>
    </comment>
  </commentList>
</comments>
</file>

<file path=xl/sharedStrings.xml><?xml version="1.0" encoding="utf-8"?>
<sst xmlns="http://schemas.openxmlformats.org/spreadsheetml/2006/main" count="6227" uniqueCount="825">
  <si>
    <t xml:space="preserve">Off To Stud </t>
  </si>
  <si>
    <t>Meydan</t>
  </si>
  <si>
    <t>Fillies Classic</t>
  </si>
  <si>
    <t>Champion Cup</t>
  </si>
  <si>
    <t>MAURITIUS/ZIMBABWE/KENYA</t>
  </si>
  <si>
    <t>MAURITIUS / ZIMBABWE / KENYA</t>
  </si>
  <si>
    <t>Shepparton</t>
  </si>
  <si>
    <t>Terang</t>
  </si>
  <si>
    <t>Parkes</t>
  </si>
  <si>
    <t>Redcliffe</t>
  </si>
  <si>
    <t>Mildura</t>
  </si>
  <si>
    <t>Penrith</t>
  </si>
  <si>
    <t>Melton</t>
  </si>
  <si>
    <t>Bathurst</t>
  </si>
  <si>
    <t>Bendigo</t>
  </si>
  <si>
    <t>Echuca</t>
  </si>
  <si>
    <t>Canberra</t>
  </si>
  <si>
    <t>Ballarat</t>
  </si>
  <si>
    <t>Geelong</t>
  </si>
  <si>
    <t>Menangle</t>
  </si>
  <si>
    <t xml:space="preserve">Merchants </t>
  </si>
  <si>
    <t>Features and  Stakes (HLVD)</t>
  </si>
  <si>
    <t>Feature Races (RSA)</t>
  </si>
  <si>
    <t>Feature Races by Status (KZN)</t>
  </si>
  <si>
    <t>Feature Races by Status (WC)</t>
  </si>
  <si>
    <t>Feature Races by Status (HLVD)</t>
  </si>
  <si>
    <t>Feature Races by Status (EC)</t>
  </si>
  <si>
    <t>Feature Races by Status (NC)</t>
  </si>
  <si>
    <t>Feature Races by Status (RSA)</t>
  </si>
  <si>
    <t>Campanajo</t>
  </si>
  <si>
    <t>Jamaica Hcp</t>
  </si>
  <si>
    <t xml:space="preserve">Laissefaire </t>
  </si>
  <si>
    <t>Juvenile Stks</t>
  </si>
  <si>
    <t>Bunbury</t>
  </si>
  <si>
    <t>Noble Salute</t>
  </si>
  <si>
    <t>Cinquantenaire</t>
  </si>
  <si>
    <t>Lightning Cup</t>
  </si>
  <si>
    <t>Supertote</t>
  </si>
  <si>
    <t>Golden Trophy</t>
  </si>
  <si>
    <t>IBL Cup</t>
  </si>
  <si>
    <t>Princess</t>
  </si>
  <si>
    <t>Margaret Cup</t>
  </si>
  <si>
    <t>La Coupe</t>
  </si>
  <si>
    <t>des Presidents</t>
  </si>
  <si>
    <t>Cent</t>
  </si>
  <si>
    <t xml:space="preserve">La Coupe du </t>
  </si>
  <si>
    <t>Camellia Stks</t>
  </si>
  <si>
    <t>WORK RIDERS DAY</t>
  </si>
  <si>
    <t xml:space="preserve">Gatecrasher </t>
  </si>
  <si>
    <t>Devon Air Stks</t>
  </si>
  <si>
    <t>Hotspur</t>
  </si>
  <si>
    <t xml:space="preserve">Tommy </t>
  </si>
  <si>
    <t>Sentinel Stks</t>
  </si>
  <si>
    <t>Ibhayi Stakes</t>
  </si>
  <si>
    <t xml:space="preserve">TBA Silver </t>
  </si>
  <si>
    <t>Slipper</t>
  </si>
  <si>
    <t>Strelitzia Stks</t>
  </si>
  <si>
    <t xml:space="preserve">South Africa </t>
  </si>
  <si>
    <t xml:space="preserve">Rosenberg </t>
  </si>
  <si>
    <t>Promise Sprint</t>
  </si>
  <si>
    <t xml:space="preserve">Perfect </t>
  </si>
  <si>
    <t>Chestnut</t>
  </si>
  <si>
    <t xml:space="preserve">Sweet </t>
  </si>
  <si>
    <t xml:space="preserve">The </t>
  </si>
  <si>
    <t>Sledgehammer</t>
  </si>
  <si>
    <t>Scarlet Lady</t>
  </si>
  <si>
    <t>Drill Hall Stks</t>
  </si>
  <si>
    <t xml:space="preserve">In Full Flight </t>
  </si>
  <si>
    <t xml:space="preserve">Duchess of </t>
  </si>
  <si>
    <t xml:space="preserve">Betting World </t>
  </si>
  <si>
    <t>Robertson</t>
  </si>
  <si>
    <t xml:space="preserve">Allan </t>
  </si>
  <si>
    <t xml:space="preserve">Stormsvlei </t>
  </si>
  <si>
    <t xml:space="preserve">Daily News </t>
  </si>
  <si>
    <t xml:space="preserve">Post </t>
  </si>
  <si>
    <t xml:space="preserve">TBA </t>
  </si>
  <si>
    <t>Province Stks</t>
  </si>
  <si>
    <t xml:space="preserve">Queen Palm </t>
  </si>
  <si>
    <t>Breeders Stks</t>
  </si>
  <si>
    <t xml:space="preserve">Mauritius </t>
  </si>
  <si>
    <t>Breeders Spr.</t>
  </si>
  <si>
    <t>Champagne</t>
  </si>
  <si>
    <t>Thekwini Stks</t>
  </si>
  <si>
    <t xml:space="preserve">Champions </t>
  </si>
  <si>
    <t xml:space="preserve">Cup </t>
  </si>
  <si>
    <t xml:space="preserve">Racing Assn. </t>
  </si>
  <si>
    <t xml:space="preserve">Sophomore </t>
  </si>
  <si>
    <t>Anniversary</t>
  </si>
  <si>
    <t xml:space="preserve">175th </t>
  </si>
  <si>
    <t>F &amp; M Chall.</t>
  </si>
  <si>
    <t>Draper Cup</t>
  </si>
  <si>
    <t xml:space="preserve">Colonel </t>
  </si>
  <si>
    <t xml:space="preserve">Yellowwood </t>
  </si>
  <si>
    <t>Palace</t>
  </si>
  <si>
    <t xml:space="preserve">Emperors </t>
  </si>
  <si>
    <t xml:space="preserve">Golden Loom </t>
  </si>
  <si>
    <t>Ready to Run</t>
  </si>
  <si>
    <t xml:space="preserve">Victory Moon </t>
  </si>
  <si>
    <t>Hcp.</t>
  </si>
  <si>
    <t>Cup Sprint</t>
  </si>
  <si>
    <t xml:space="preserve">HRIB Gold </t>
  </si>
  <si>
    <t xml:space="preserve">Victress </t>
  </si>
  <si>
    <t xml:space="preserve">Christmas </t>
  </si>
  <si>
    <t xml:space="preserve">Somerset </t>
  </si>
  <si>
    <t xml:space="preserve">Jacaranda </t>
  </si>
  <si>
    <t xml:space="preserve">November </t>
  </si>
  <si>
    <t xml:space="preserve">Rs </t>
  </si>
  <si>
    <t>Empress Club</t>
  </si>
  <si>
    <t>Race Meetings</t>
  </si>
  <si>
    <t>Meetings</t>
  </si>
  <si>
    <t>1.   The Total Number of Races per region per month is the original number planned by Gold Circle and Phumelela. This will remain unchanged on this schedule.</t>
  </si>
  <si>
    <t>Pinjarra</t>
  </si>
  <si>
    <t xml:space="preserve">Stakes </t>
  </si>
  <si>
    <t>(day and</t>
  </si>
  <si>
    <t xml:space="preserve">(day and </t>
  </si>
  <si>
    <t>Happy Valley</t>
  </si>
  <si>
    <t>Albany</t>
  </si>
  <si>
    <t>$</t>
  </si>
  <si>
    <t>NIGHT RACING</t>
  </si>
  <si>
    <t>Jet Master</t>
  </si>
  <si>
    <t>Durban Dash</t>
  </si>
  <si>
    <t>KWAZULU-NATAL</t>
  </si>
  <si>
    <t>WESTERN CAPE</t>
  </si>
  <si>
    <t>HIGHVELD</t>
  </si>
  <si>
    <t>EASTERN CAPE</t>
  </si>
  <si>
    <t>Mth</t>
  </si>
  <si>
    <t>Date</t>
  </si>
  <si>
    <t>Day</t>
  </si>
  <si>
    <t>Venue</t>
  </si>
  <si>
    <t>Feature</t>
  </si>
  <si>
    <t>Gr</t>
  </si>
  <si>
    <t>Stk</t>
  </si>
  <si>
    <t>Dst</t>
  </si>
  <si>
    <t>Jan</t>
  </si>
  <si>
    <t>Tue</t>
  </si>
  <si>
    <t>G3</t>
  </si>
  <si>
    <t>Stakes</t>
  </si>
  <si>
    <t>Wed</t>
  </si>
  <si>
    <t>GREY</t>
  </si>
  <si>
    <t>Flamboyant</t>
  </si>
  <si>
    <t>Thu</t>
  </si>
  <si>
    <t>Sprint</t>
  </si>
  <si>
    <t>Fri</t>
  </si>
  <si>
    <t>FAIR</t>
  </si>
  <si>
    <t>Sat</t>
  </si>
  <si>
    <t>G1</t>
  </si>
  <si>
    <t>G2</t>
  </si>
  <si>
    <t>Trophy</t>
  </si>
  <si>
    <t>Sun</t>
  </si>
  <si>
    <t>SCOT</t>
  </si>
  <si>
    <t>BDPK</t>
  </si>
  <si>
    <t>Mon</t>
  </si>
  <si>
    <t>DBVL</t>
  </si>
  <si>
    <t>Guineas</t>
  </si>
  <si>
    <t>Handicap</t>
  </si>
  <si>
    <t>Merchants</t>
  </si>
  <si>
    <t>Championship</t>
  </si>
  <si>
    <t>Allez France</t>
  </si>
  <si>
    <t>Champion</t>
  </si>
  <si>
    <t>Breeders</t>
  </si>
  <si>
    <t>Three Troikas</t>
  </si>
  <si>
    <t>Mile</t>
  </si>
  <si>
    <t>Classic</t>
  </si>
  <si>
    <t>Mar</t>
  </si>
  <si>
    <t>Hawaii Stakes</t>
  </si>
  <si>
    <t>Godolphin</t>
  </si>
  <si>
    <t>East Cape</t>
  </si>
  <si>
    <t>Sprint Cup</t>
  </si>
  <si>
    <t>Nursery</t>
  </si>
  <si>
    <t>##</t>
  </si>
  <si>
    <t>Kings Cup</t>
  </si>
  <si>
    <t>Gold Cup</t>
  </si>
  <si>
    <t>Fillies Nursery</t>
  </si>
  <si>
    <t>KwaZulu-Natal</t>
  </si>
  <si>
    <t>Independence</t>
  </si>
  <si>
    <t>Gerald</t>
  </si>
  <si>
    <t>Gold Bowl</t>
  </si>
  <si>
    <t>May</t>
  </si>
  <si>
    <t>Dahlia Plate</t>
  </si>
  <si>
    <t>Kenilworth</t>
  </si>
  <si>
    <t>Derby</t>
  </si>
  <si>
    <t>Olympic Duel</t>
  </si>
  <si>
    <t>Woolavington</t>
  </si>
  <si>
    <t xml:space="preserve">Lonsdale </t>
  </si>
  <si>
    <t>Stirrup Cup</t>
  </si>
  <si>
    <t>Umngeni</t>
  </si>
  <si>
    <t>Syringa</t>
  </si>
  <si>
    <t>Winter Oaks</t>
  </si>
  <si>
    <t>OK Grand</t>
  </si>
  <si>
    <t>Tibouchina</t>
  </si>
  <si>
    <t>Challenge</t>
  </si>
  <si>
    <t>Jubilee</t>
  </si>
  <si>
    <t>Umkhomazi</t>
  </si>
  <si>
    <t>Cup Trial</t>
  </si>
  <si>
    <t>Langerman</t>
  </si>
  <si>
    <t>East Coast</t>
  </si>
  <si>
    <t>Port Elizabeth</t>
  </si>
  <si>
    <t>Lady's Slipper</t>
  </si>
  <si>
    <t>Ladies Mile</t>
  </si>
  <si>
    <t>Durban July</t>
  </si>
  <si>
    <t xml:space="preserve">Garden </t>
  </si>
  <si>
    <t>Gold Vase</t>
  </si>
  <si>
    <t>Fillies Stakes</t>
  </si>
  <si>
    <t>Oaks</t>
  </si>
  <si>
    <t>TOT</t>
  </si>
  <si>
    <t>Aug</t>
  </si>
  <si>
    <t xml:space="preserve">Golden </t>
  </si>
  <si>
    <t>Horseshoe</t>
  </si>
  <si>
    <t>Gold Bracelet</t>
  </si>
  <si>
    <t>Golden Slipper</t>
  </si>
  <si>
    <t>Final Fling</t>
  </si>
  <si>
    <t>Founders</t>
  </si>
  <si>
    <t>SEPTEMBER</t>
  </si>
  <si>
    <t xml:space="preserve">Settlers </t>
  </si>
  <si>
    <t>Michaelmas</t>
  </si>
  <si>
    <t xml:space="preserve">Matchem </t>
  </si>
  <si>
    <t>NOVEMBER</t>
  </si>
  <si>
    <t>Nov</t>
  </si>
  <si>
    <t>Fillies Mile</t>
  </si>
  <si>
    <t>Racing</t>
  </si>
  <si>
    <t>Association</t>
  </si>
  <si>
    <t>Algoa Cup</t>
  </si>
  <si>
    <t xml:space="preserve">Southern </t>
  </si>
  <si>
    <t>Cross Stakes</t>
  </si>
  <si>
    <t>Green Point</t>
  </si>
  <si>
    <t>Summer Cup</t>
  </si>
  <si>
    <t>Dingaans</t>
  </si>
  <si>
    <t>DECEMBER</t>
  </si>
  <si>
    <t>Diadem Stks</t>
  </si>
  <si>
    <t>Selangor Cup</t>
  </si>
  <si>
    <t>Secretariat</t>
  </si>
  <si>
    <t>Milkwood</t>
  </si>
  <si>
    <t>Oct</t>
  </si>
  <si>
    <t>Diana Stakes</t>
  </si>
  <si>
    <t>Paddock Stks</t>
  </si>
  <si>
    <t>Graham Beck</t>
  </si>
  <si>
    <t>Starling</t>
  </si>
  <si>
    <t>Java Handicap</t>
  </si>
  <si>
    <t>Juvenile Cup</t>
  </si>
  <si>
    <t xml:space="preserve">East Cape </t>
  </si>
  <si>
    <t>Glendore</t>
  </si>
  <si>
    <t>Night</t>
  </si>
  <si>
    <t>Cape Classic</t>
  </si>
  <si>
    <t>Vodacom</t>
  </si>
  <si>
    <t>Republic Cup</t>
  </si>
  <si>
    <t>#</t>
  </si>
  <si>
    <t>CHAM</t>
  </si>
  <si>
    <t>York Cup</t>
  </si>
  <si>
    <t>Barbe' Cup</t>
  </si>
  <si>
    <t>Maiden Cup</t>
  </si>
  <si>
    <t>Guineas Trial</t>
  </si>
  <si>
    <t>Jun</t>
  </si>
  <si>
    <t>RACE MEETINGS</t>
  </si>
  <si>
    <t>Races</t>
  </si>
  <si>
    <t>Total Races</t>
  </si>
  <si>
    <t xml:space="preserve">Champagne </t>
  </si>
  <si>
    <t>Turf</t>
  </si>
  <si>
    <t>Betting World</t>
  </si>
  <si>
    <t>Duke of</t>
  </si>
  <si>
    <t>Zimbabwe</t>
  </si>
  <si>
    <t>Jockey Club</t>
  </si>
  <si>
    <t>Feb</t>
  </si>
  <si>
    <t>Apr</t>
  </si>
  <si>
    <t>Sep</t>
  </si>
  <si>
    <t>Zimb</t>
  </si>
  <si>
    <t xml:space="preserve">Poinsettia </t>
  </si>
  <si>
    <t>Jul</t>
  </si>
  <si>
    <t>Dec</t>
  </si>
  <si>
    <t>(day)</t>
  </si>
  <si>
    <t>(night)</t>
  </si>
  <si>
    <t>Ipi Tombe</t>
  </si>
  <si>
    <t>TOTALS</t>
  </si>
  <si>
    <t xml:space="preserve">EASTERN CAPE </t>
  </si>
  <si>
    <t>South</t>
  </si>
  <si>
    <t>Africa</t>
  </si>
  <si>
    <t>Maur</t>
  </si>
  <si>
    <t>TOTAL</t>
  </si>
  <si>
    <t>S A Classic</t>
  </si>
  <si>
    <t>Fairview</t>
  </si>
  <si>
    <t>Lady's</t>
  </si>
  <si>
    <t>Pendant</t>
  </si>
  <si>
    <t>Cape Derby</t>
  </si>
  <si>
    <t>Prix du Cap</t>
  </si>
  <si>
    <t>Wolf Power</t>
  </si>
  <si>
    <t>Stayers Hcp</t>
  </si>
  <si>
    <t>Aloe Handicap</t>
  </si>
  <si>
    <t>Tony Ruffel</t>
  </si>
  <si>
    <t xml:space="preserve">Computaform </t>
  </si>
  <si>
    <t xml:space="preserve">Winter </t>
  </si>
  <si>
    <t>Winter Classic</t>
  </si>
  <si>
    <t>Winter Derby</t>
  </si>
  <si>
    <t>Total</t>
  </si>
  <si>
    <t>Rand</t>
  </si>
  <si>
    <t xml:space="preserve">Woolavington </t>
  </si>
  <si>
    <t>Haydock Park</t>
  </si>
  <si>
    <t>Aintree</t>
  </si>
  <si>
    <t>Newmarket</t>
  </si>
  <si>
    <t>York</t>
  </si>
  <si>
    <t>Ascot</t>
  </si>
  <si>
    <t>Wedgewood</t>
  </si>
  <si>
    <t>Bloodstock</t>
  </si>
  <si>
    <t>(Hennenman</t>
  </si>
  <si>
    <t>Memorial Day)</t>
  </si>
  <si>
    <t>Sable Flyers</t>
  </si>
  <si>
    <t>SA Derby</t>
  </si>
  <si>
    <t>Clwd</t>
  </si>
  <si>
    <t>Grey</t>
  </si>
  <si>
    <t>Scot</t>
  </si>
  <si>
    <t>Dbvl</t>
  </si>
  <si>
    <t>Kenw</t>
  </si>
  <si>
    <t>Vaal</t>
  </si>
  <si>
    <t>NORTHERN CAPE</t>
  </si>
  <si>
    <t>Northern Cape</t>
  </si>
  <si>
    <t>EUROPE</t>
  </si>
  <si>
    <t xml:space="preserve">Breeders </t>
  </si>
  <si>
    <t>FLPK</t>
  </si>
  <si>
    <t xml:space="preserve">Barb Stakes </t>
  </si>
  <si>
    <t>VENUES</t>
  </si>
  <si>
    <t>inside</t>
  </si>
  <si>
    <t>turf</t>
  </si>
  <si>
    <t>standside</t>
  </si>
  <si>
    <t>TURF (I)</t>
  </si>
  <si>
    <t>TURF (S)</t>
  </si>
  <si>
    <t>VAAL (S)</t>
  </si>
  <si>
    <t>Walmer</t>
  </si>
  <si>
    <t>NGON</t>
  </si>
  <si>
    <t>Keny</t>
  </si>
  <si>
    <t>and</t>
  </si>
  <si>
    <t>Jockeys Day</t>
  </si>
  <si>
    <t xml:space="preserve">International </t>
  </si>
  <si>
    <t>Doncaster</t>
  </si>
  <si>
    <t>Fairview Mile</t>
  </si>
  <si>
    <t>Flying Five</t>
  </si>
  <si>
    <t>Features and  Stakes (KZN)</t>
  </si>
  <si>
    <t>Features and  Stakes (WC)</t>
  </si>
  <si>
    <t>Features and  Stakes (NC)</t>
  </si>
  <si>
    <t>Features and  Stakes (EC)</t>
  </si>
  <si>
    <t>Features and Stakes (RSA)</t>
  </si>
  <si>
    <t>Grade 1</t>
  </si>
  <si>
    <t>Grade 2</t>
  </si>
  <si>
    <t>Grade 3</t>
  </si>
  <si>
    <t>Listed</t>
  </si>
  <si>
    <t>Rising Sun</t>
  </si>
  <si>
    <t>TBC</t>
  </si>
  <si>
    <t>River Indigo</t>
  </si>
  <si>
    <t>Gardenia Hcp</t>
  </si>
  <si>
    <t>Lakeside Hcp</t>
  </si>
  <si>
    <t xml:space="preserve">NATIONAL RACING FIXTURES:    </t>
  </si>
  <si>
    <t xml:space="preserve">Magnolia Hcp </t>
  </si>
  <si>
    <t>Feature Stakes</t>
  </si>
  <si>
    <t>Feature Races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</si>
  <si>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</si>
  <si>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</si>
  <si>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</si>
  <si>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</si>
  <si>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</si>
  <si>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</si>
  <si>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</si>
  <si>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</si>
  <si>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</si>
  <si>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</si>
  <si>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</si>
  <si>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</si>
  <si>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umThombothi</t>
  </si>
  <si>
    <t>Fillies Guineas</t>
  </si>
  <si>
    <t>Fever Tree</t>
  </si>
  <si>
    <t>Marula Sprint</t>
  </si>
  <si>
    <t>Moonee Valley</t>
  </si>
  <si>
    <t>Sha Tin</t>
  </si>
  <si>
    <t>Kranji</t>
  </si>
  <si>
    <t>ASIA</t>
  </si>
  <si>
    <t>OTHER</t>
  </si>
  <si>
    <t>MARCH</t>
  </si>
  <si>
    <t>APRIL</t>
  </si>
  <si>
    <t>JUNE</t>
  </si>
  <si>
    <t>JULY</t>
  </si>
  <si>
    <t>AUGUST</t>
  </si>
  <si>
    <t>OCEANIA</t>
  </si>
  <si>
    <t>Peninsula</t>
  </si>
  <si>
    <t>night)</t>
  </si>
  <si>
    <t>Aquanaut Hcp</t>
  </si>
  <si>
    <t>Thukela Hcp</t>
  </si>
  <si>
    <t xml:space="preserve">Premiers </t>
  </si>
  <si>
    <t>Friendly City</t>
  </si>
  <si>
    <t xml:space="preserve">Speedsters </t>
  </si>
  <si>
    <t xml:space="preserve">Cradock Place </t>
  </si>
  <si>
    <t>Champion Stks</t>
  </si>
  <si>
    <t>The Debutante</t>
  </si>
  <si>
    <t>Memorial Mile</t>
  </si>
  <si>
    <t>(twilight)</t>
  </si>
  <si>
    <t>RSA</t>
  </si>
  <si>
    <t>Champions</t>
  </si>
  <si>
    <t>WORK RIDERS RACE DAY</t>
  </si>
  <si>
    <t xml:space="preserve">The Darley </t>
  </si>
  <si>
    <t>SA Oaks</t>
  </si>
  <si>
    <t>###</t>
  </si>
  <si>
    <t>VAAL (TO)</t>
  </si>
  <si>
    <t>VAAL (TI)</t>
  </si>
  <si>
    <t>outside</t>
  </si>
  <si>
    <t>Tote Free Hcp</t>
  </si>
  <si>
    <t>Notes:</t>
  </si>
  <si>
    <t xml:space="preserve">Flamingo Park </t>
  </si>
  <si>
    <t xml:space="preserve">Kimberley </t>
  </si>
  <si>
    <t>Challenge 1200</t>
  </si>
  <si>
    <t>Challenge 1600</t>
  </si>
  <si>
    <t>Challenge 2000</t>
  </si>
  <si>
    <t>RACES - ORIGINALLY PLANNED</t>
  </si>
  <si>
    <t>Byerley Turk</t>
  </si>
  <si>
    <t xml:space="preserve">Umzimkhulu </t>
  </si>
  <si>
    <t>Non-Black Type</t>
  </si>
  <si>
    <t>NB</t>
  </si>
  <si>
    <t>LR</t>
  </si>
  <si>
    <t xml:space="preserve"> </t>
  </si>
  <si>
    <t>Cup</t>
  </si>
  <si>
    <t>Joburg Spring</t>
  </si>
  <si>
    <t>Cape Summer</t>
  </si>
  <si>
    <t>Derby Trial</t>
  </si>
  <si>
    <t xml:space="preserve">Peermont </t>
  </si>
  <si>
    <t>Charity Mile</t>
  </si>
  <si>
    <t>Sansui</t>
  </si>
  <si>
    <t>Catterick Bridge</t>
  </si>
  <si>
    <t>Musselburgh</t>
  </si>
  <si>
    <t>Southwell</t>
  </si>
  <si>
    <t>Exeter</t>
  </si>
  <si>
    <t>Fakenham</t>
  </si>
  <si>
    <t>Sandown Park</t>
  </si>
  <si>
    <t>Kempton Park</t>
  </si>
  <si>
    <t>Plumpton</t>
  </si>
  <si>
    <t>Wolverhampton</t>
  </si>
  <si>
    <t>Wetherby</t>
  </si>
  <si>
    <t>Lingfield Park</t>
  </si>
  <si>
    <t>Leicester</t>
  </si>
  <si>
    <t>Ludlow</t>
  </si>
  <si>
    <t>Ayr</t>
  </si>
  <si>
    <t>Fontwell Park</t>
  </si>
  <si>
    <t>Wincanton</t>
  </si>
  <si>
    <t>Sedgefield</t>
  </si>
  <si>
    <t>Hereford</t>
  </si>
  <si>
    <t>Newcastle</t>
  </si>
  <si>
    <t>Kelso</t>
  </si>
  <si>
    <t>Towcester</t>
  </si>
  <si>
    <t>Newbury</t>
  </si>
  <si>
    <t>Market Rasen</t>
  </si>
  <si>
    <t>Warwick</t>
  </si>
  <si>
    <t>Uttoxeter</t>
  </si>
  <si>
    <t>Folkestone</t>
  </si>
  <si>
    <t>Chepstow</t>
  </si>
  <si>
    <t>Ffos Las</t>
  </si>
  <si>
    <t>Sunshine Coast</t>
  </si>
  <si>
    <t>Carlisle</t>
  </si>
  <si>
    <t>Hobart</t>
  </si>
  <si>
    <t>Port Pirie</t>
  </si>
  <si>
    <t>Gloucester</t>
  </si>
  <si>
    <t>Wagga</t>
  </si>
  <si>
    <t>Huntington</t>
  </si>
  <si>
    <t>Newton Abbot</t>
  </si>
  <si>
    <t>Bankstown</t>
  </si>
  <si>
    <t>Stratford-On-Avon</t>
  </si>
  <si>
    <t>Hexham</t>
  </si>
  <si>
    <t>Globe Derby</t>
  </si>
  <si>
    <t>Bangor-On-Dee</t>
  </si>
  <si>
    <t>Rs</t>
  </si>
  <si>
    <t>Lebelo Sprint</t>
  </si>
  <si>
    <t xml:space="preserve">Castle </t>
  </si>
  <si>
    <t>Tankard</t>
  </si>
  <si>
    <t xml:space="preserve">Derby Trial </t>
  </si>
  <si>
    <t xml:space="preserve">Oaks Trial </t>
  </si>
  <si>
    <t>Tsogo Sun</t>
  </si>
  <si>
    <t>Irridescence</t>
  </si>
  <si>
    <t>Jebel Ali</t>
  </si>
  <si>
    <t>Glenlair</t>
  </si>
  <si>
    <t>Carriers</t>
  </si>
  <si>
    <t>Choice</t>
  </si>
  <si>
    <t xml:space="preserve">Premier </t>
  </si>
  <si>
    <t>Catterick Brdige</t>
  </si>
  <si>
    <t>Redcar</t>
  </si>
  <si>
    <t>Carlsile</t>
  </si>
  <si>
    <t>Yarmouth</t>
  </si>
  <si>
    <t>Pontrefact</t>
  </si>
  <si>
    <t>Nottingham</t>
  </si>
  <si>
    <t>Windsor</t>
  </si>
  <si>
    <t>Ripon</t>
  </si>
  <si>
    <t>Beverley</t>
  </si>
  <si>
    <t>Bath</t>
  </si>
  <si>
    <t>Thirsk</t>
  </si>
  <si>
    <t>Epsom Downs</t>
  </si>
  <si>
    <t>Perth</t>
  </si>
  <si>
    <t>Brighton</t>
  </si>
  <si>
    <t>Goodwood</t>
  </si>
  <si>
    <t>Hamilton Park</t>
  </si>
  <si>
    <t>Salisbury</t>
  </si>
  <si>
    <t>Chester</t>
  </si>
  <si>
    <t>Worcester</t>
  </si>
  <si>
    <t xml:space="preserve">Beverley </t>
  </si>
  <si>
    <t>Cartmel</t>
  </si>
  <si>
    <t xml:space="preserve">Carlisle </t>
  </si>
  <si>
    <t>Diamond Stks</t>
  </si>
  <si>
    <t>Vincennes</t>
  </si>
  <si>
    <t>Toulouse</t>
  </si>
  <si>
    <t>Launceston</t>
  </si>
  <si>
    <t>Dundalk</t>
  </si>
  <si>
    <t xml:space="preserve">EThekwini </t>
  </si>
  <si>
    <t>Southeaster</t>
  </si>
  <si>
    <t>KENW (S)</t>
  </si>
  <si>
    <t>KENW (W)</t>
  </si>
  <si>
    <t>winter</t>
  </si>
  <si>
    <t>summer</t>
  </si>
  <si>
    <t>Egoli Mile</t>
  </si>
  <si>
    <t xml:space="preserve">Classic </t>
  </si>
  <si>
    <t xml:space="preserve">Protea Stk </t>
  </si>
  <si>
    <t>KENW</t>
  </si>
  <si>
    <t>TURF</t>
  </si>
  <si>
    <t>VAAL</t>
  </si>
  <si>
    <t>Flamingo Park</t>
  </si>
  <si>
    <t>Wilgerbosdrift</t>
  </si>
  <si>
    <t>SA Nursery</t>
  </si>
  <si>
    <t>Cape of Good</t>
  </si>
  <si>
    <t>Hope Nursery</t>
  </si>
  <si>
    <t>Fairview 1400</t>
  </si>
  <si>
    <t xml:space="preserve">KZN Winter </t>
  </si>
  <si>
    <t>KZN Breeders</t>
  </si>
  <si>
    <t>KZn Brd 1200</t>
  </si>
  <si>
    <t>KZn Brd 1200 FM</t>
  </si>
  <si>
    <t>KZn Brd 1600</t>
  </si>
  <si>
    <t>KZn Brd 1600 FM</t>
  </si>
  <si>
    <t>KZn Brd 1900</t>
  </si>
  <si>
    <t>KZn Brd 1900 FM</t>
  </si>
  <si>
    <t>KZn Brd Juv Plate</t>
  </si>
  <si>
    <t>Sprint (polytrack)</t>
  </si>
  <si>
    <t>KZn Yearling</t>
  </si>
  <si>
    <t>Lanzerac</t>
  </si>
  <si>
    <t>(presented by</t>
  </si>
  <si>
    <t>Cape</t>
  </si>
  <si>
    <t>Thoroughbred</t>
  </si>
  <si>
    <t>Sales)</t>
  </si>
  <si>
    <t>Cape Guineas</t>
  </si>
  <si>
    <t>Need For Speed</t>
  </si>
  <si>
    <t>GREY(P)</t>
  </si>
  <si>
    <t>GREY(T/P)</t>
  </si>
  <si>
    <t>T/P</t>
  </si>
  <si>
    <t xml:space="preserve">Independent </t>
  </si>
  <si>
    <t>on Saturday</t>
  </si>
  <si>
    <r>
      <t xml:space="preserve">Gold </t>
    </r>
    <r>
      <rPr>
        <sz val="10"/>
        <color indexed="12"/>
        <rFont val="Tahoma"/>
        <family val="2"/>
      </rPr>
      <t>Challenge</t>
    </r>
  </si>
  <si>
    <t>Mercury Sprint</t>
  </si>
  <si>
    <t>Fairview 1800</t>
  </si>
  <si>
    <t>KENW(S)</t>
  </si>
  <si>
    <t>KENW(W)</t>
  </si>
  <si>
    <t>Sale Million</t>
  </si>
  <si>
    <t>GREY(T/P) (day)</t>
  </si>
  <si>
    <t>GREY(P) (night)</t>
  </si>
  <si>
    <t>GREY(T/P) (day/night)</t>
  </si>
  <si>
    <t>FAIR(P)</t>
  </si>
  <si>
    <t>FAIR(T)</t>
  </si>
  <si>
    <t>Poly</t>
  </si>
  <si>
    <t xml:space="preserve">GREY(T) </t>
  </si>
  <si>
    <t xml:space="preserve">GREY(P) </t>
  </si>
  <si>
    <t xml:space="preserve">GREY(T/P) </t>
  </si>
  <si>
    <t>TOTAL MTH</t>
  </si>
  <si>
    <t>day</t>
  </si>
  <si>
    <t>Fri(night)</t>
  </si>
  <si>
    <t>(sand)</t>
  </si>
  <si>
    <t>(turf)</t>
  </si>
  <si>
    <t>VAAL(TI)</t>
  </si>
  <si>
    <t>SA only</t>
  </si>
  <si>
    <t>Highland Night</t>
  </si>
  <si>
    <t>KZn Brd Fillies</t>
  </si>
  <si>
    <t>Juv Plate</t>
  </si>
  <si>
    <t>Cape Mile</t>
  </si>
  <si>
    <t xml:space="preserve">DUBAI </t>
  </si>
  <si>
    <t>WORLD CUP</t>
  </si>
  <si>
    <r>
      <t>Million Mile</t>
    </r>
    <r>
      <rPr>
        <sz val="10"/>
        <color indexed="17"/>
        <rFont val="Tahoma"/>
        <family val="2"/>
      </rPr>
      <t xml:space="preserve"> (Turf)</t>
    </r>
  </si>
  <si>
    <r>
      <t>Handicap</t>
    </r>
    <r>
      <rPr>
        <sz val="10"/>
        <color indexed="17"/>
        <rFont val="Tahoma"/>
        <family val="2"/>
      </rPr>
      <t xml:space="preserve"> (Tur</t>
    </r>
    <r>
      <rPr>
        <sz val="10"/>
        <color indexed="12"/>
        <rFont val="Tahoma"/>
        <family val="2"/>
      </rPr>
      <t>f)</t>
    </r>
  </si>
  <si>
    <t>City of</t>
  </si>
  <si>
    <t>P'termaritzburg</t>
  </si>
  <si>
    <t>Vasco</t>
  </si>
  <si>
    <t>Khaya Stables</t>
  </si>
  <si>
    <t>Swan Hill</t>
  </si>
  <si>
    <t>Agen-Le Passage, Cagnes-Sur-Mer</t>
  </si>
  <si>
    <t>Cagnes-Sur-Mer</t>
  </si>
  <si>
    <t>Hyuanda/Mota</t>
  </si>
  <si>
    <t>Ipi Tombe St</t>
  </si>
  <si>
    <t>Aqueduct</t>
  </si>
  <si>
    <t>Parx Racing</t>
  </si>
  <si>
    <t>Dubbo</t>
  </si>
  <si>
    <t>Geraldton</t>
  </si>
  <si>
    <t>Chantilly, Vincennes, Clonmel, taunton,</t>
  </si>
  <si>
    <t>Doncaster, Huntington, Toulouse,</t>
  </si>
  <si>
    <t>Chelmsford</t>
  </si>
  <si>
    <t xml:space="preserve">Newcastle </t>
  </si>
  <si>
    <t>Canterbury</t>
  </si>
  <si>
    <t>Marseille Vivaux, Cagnes-Sur-Mer,</t>
  </si>
  <si>
    <t>Bangor-On-Dee, Kempton Park, Dundalk,</t>
  </si>
  <si>
    <t>Newcastle, Wolverhampton</t>
  </si>
  <si>
    <t>Cagnes-Sur-Mer, Vincennes, Warwick,</t>
  </si>
  <si>
    <t>Naas, Lingfield Park, Newbury, Uttoxeter,</t>
  </si>
  <si>
    <t>Wolverhampton, Catterick Bridge,</t>
  </si>
  <si>
    <t>Angers, Vincennes, Cagnes-Sur-Mer,</t>
  </si>
  <si>
    <t>Pau, Vincennes, Plumpton,</t>
  </si>
  <si>
    <t>Vincennes, Mont-De-Marsan, Ffos Las,</t>
  </si>
  <si>
    <t>Southwell, Ayr, Pornichet-La Baule,</t>
  </si>
  <si>
    <t>Angers, Lingfield Park, Cagnes-Sur-Mer,</t>
  </si>
  <si>
    <t>Musselburgh, Chepstow, Kempton Park</t>
  </si>
  <si>
    <t>Southwell, Leopardstown, Exeter</t>
  </si>
  <si>
    <t>Angers, Vincennes, Kelso,Thurles,</t>
  </si>
  <si>
    <t>Leicester, Fontwell Park, Chelmsford,</t>
  </si>
  <si>
    <t>Marseile Vivaux</t>
  </si>
  <si>
    <t>Pau, Chantilly, Lingfield Park, Graignes,</t>
  </si>
  <si>
    <t>Sandown Park, Fakenham, Dundalk,</t>
  </si>
  <si>
    <t>Wolverhampton, Cagnes-Sur-Mer.</t>
  </si>
  <si>
    <t>Ascot, Haydock Park</t>
  </si>
  <si>
    <t>Lyon-La Soie, Vincennes, Pau,</t>
  </si>
  <si>
    <t>Market Rasen, Navan, Ffos Las</t>
  </si>
  <si>
    <t>Cagnes-Sur-Mer, Vincennes, Laval,</t>
  </si>
  <si>
    <t>Wolverhampton, Carlisle,</t>
  </si>
  <si>
    <t>Toulouse, Vinecenns, Taunton,</t>
  </si>
  <si>
    <t>Wolverhampton, Lyon-La Soie,</t>
  </si>
  <si>
    <t>Wetherby, Cagnes-Sur-Mer</t>
  </si>
  <si>
    <t>Vire, Cagnes-Sur-Mer, Doncaster,</t>
  </si>
  <si>
    <t>Puncheston, Lingfield Park, Ludlow,</t>
  </si>
  <si>
    <t>Enghein, Saint-Galmier, Kempton Park</t>
  </si>
  <si>
    <t>Chantilly, Vincennes, Clonmel,</t>
  </si>
  <si>
    <t>Musselburgh, Sedgfield, Huntington,</t>
  </si>
  <si>
    <t>Canterbuy</t>
  </si>
  <si>
    <t>Chantilly, Enghein, Warwick, Exeter,</t>
  </si>
  <si>
    <t>Lingfield Park, Le Croise-Laroche,</t>
  </si>
  <si>
    <t>Wolverhampton, Cagnes-Sur-Mer,</t>
  </si>
  <si>
    <t>Cagnes-Sur-Mer, Fairyhouse, Enghein,</t>
  </si>
  <si>
    <t>Vincennes, Nantes, Angers, Naas,</t>
  </si>
  <si>
    <t>Southwell, Fontwell Park.</t>
  </si>
  <si>
    <t>Mont-De-Marsan, Marseille Boreley,</t>
  </si>
  <si>
    <t>Plumpton, Ayr, Wolverhampton,</t>
  </si>
  <si>
    <t>Enghein.</t>
  </si>
  <si>
    <t>Laval, Enghein, Lingfield Park,</t>
  </si>
  <si>
    <t>Catterick Bridge, Leicester,</t>
  </si>
  <si>
    <t>Cagnes-Sur-Mer.</t>
  </si>
  <si>
    <t>Toulouse, Enghein, Lingfield Park,</t>
  </si>
  <si>
    <t>Wincanton, Bangor-On-Dee,</t>
  </si>
  <si>
    <t>Lyon-la Soie, Kempton Park,</t>
  </si>
  <si>
    <t>Le Croise-Laroche</t>
  </si>
  <si>
    <t>Bemndigo</t>
  </si>
  <si>
    <t>Chantilly, Vincennes, Ludlow, Taunton,</t>
  </si>
  <si>
    <t>Southwell, Thurles, Chelmsford.</t>
  </si>
  <si>
    <t>Pontchateau, Fontainebleau,</t>
  </si>
  <si>
    <t>Newbury, Lingfiled Park, Doncaster,</t>
  </si>
  <si>
    <t>Chantilly</t>
  </si>
  <si>
    <t>Leopardstown</t>
  </si>
  <si>
    <t>Zimbabwe Oaks</t>
  </si>
  <si>
    <t>L</t>
  </si>
  <si>
    <t xml:space="preserve">ZNA Charity </t>
  </si>
  <si>
    <t>ZRP Fillies</t>
  </si>
  <si>
    <t>Charity Stakes</t>
  </si>
  <si>
    <t>Free Handicap</t>
  </si>
  <si>
    <t>Track And Ball</t>
  </si>
  <si>
    <t>Fillies Spr</t>
  </si>
  <si>
    <t>Gold Medallion</t>
  </si>
  <si>
    <t>Deepavali</t>
  </si>
  <si>
    <t>F</t>
  </si>
  <si>
    <t xml:space="preserve">  VARIANCE                              E minus C</t>
  </si>
  <si>
    <t>SUMMARY 2</t>
  </si>
  <si>
    <t>"Derby"</t>
  </si>
  <si>
    <t>"Oaks"</t>
  </si>
  <si>
    <t>R A Flamingo</t>
  </si>
  <si>
    <t xml:space="preserve">World Sports </t>
  </si>
  <si>
    <t>Betting Sprint</t>
  </si>
  <si>
    <t>sponsored by</t>
  </si>
  <si>
    <t>Palace Ready</t>
  </si>
  <si>
    <t>to Run Stakes</t>
  </si>
  <si>
    <t>CTS</t>
  </si>
  <si>
    <t>SA Fillies</t>
  </si>
  <si>
    <t>Emperor's</t>
  </si>
  <si>
    <t>##   Interprovincial Rider Cup</t>
  </si>
  <si>
    <t>World Sports</t>
  </si>
  <si>
    <t>eLan Gold Cup</t>
  </si>
  <si>
    <t>**</t>
  </si>
  <si>
    <t>***</t>
  </si>
  <si>
    <t>SUN</t>
  </si>
  <si>
    <t xml:space="preserve">Daisy Fillies </t>
  </si>
  <si>
    <t>KZN FRIDAY NIGHTS</t>
  </si>
  <si>
    <t xml:space="preserve">  ##   25  Sat  Dubai World Cup</t>
  </si>
  <si>
    <t>#  19 THU  Divali/Deepavali  Day</t>
  </si>
  <si>
    <t xml:space="preserve">Bloodstock </t>
  </si>
  <si>
    <t>South Africa</t>
  </si>
  <si>
    <t>Million Sprint</t>
  </si>
  <si>
    <t>Million Mile</t>
  </si>
  <si>
    <t>Betting East</t>
  </si>
  <si>
    <t>Cape Poly</t>
  </si>
  <si>
    <r>
      <t xml:space="preserve">Betting </t>
    </r>
    <r>
      <rPr>
        <b/>
        <sz val="10"/>
        <color indexed="17"/>
        <rFont val="Tahoma"/>
        <family val="2"/>
      </rPr>
      <t>East</t>
    </r>
  </si>
  <si>
    <t>Spring Spree</t>
  </si>
  <si>
    <t xml:space="preserve">For The </t>
  </si>
  <si>
    <t>Lady's Stakes</t>
  </si>
  <si>
    <t>FEBRUARY</t>
  </si>
  <si>
    <t>OCTOBER</t>
  </si>
  <si>
    <t>CTS 1600</t>
  </si>
  <si>
    <t>$0.5m</t>
  </si>
  <si>
    <t>CTS 1200</t>
  </si>
  <si>
    <t>Grand Heritage</t>
  </si>
  <si>
    <t>Heritage</t>
  </si>
  <si>
    <t>Consolation</t>
  </si>
  <si>
    <t>Heritage 1200</t>
  </si>
  <si>
    <t>Fillies &amp; Mares</t>
  </si>
  <si>
    <t>Sun Met</t>
  </si>
  <si>
    <t>GREY(T)</t>
  </si>
  <si>
    <t>VAAL (CL)</t>
  </si>
  <si>
    <t xml:space="preserve">KZN Guineas </t>
  </si>
  <si>
    <t>Trial</t>
  </si>
  <si>
    <t>Betting Cape</t>
  </si>
  <si>
    <t>Kuda Sprint</t>
  </si>
  <si>
    <r>
      <t xml:space="preserve">$   21-22   Sat-Sun   </t>
    </r>
    <r>
      <rPr>
        <b/>
        <sz val="10"/>
        <color indexed="12"/>
        <rFont val="Tahoma"/>
        <family val="2"/>
      </rPr>
      <t xml:space="preserve"> Cape Premier Yearling Sale</t>
    </r>
  </si>
  <si>
    <t>$    3-5   Wed-Fri    BSA National Yearling Sale</t>
  </si>
  <si>
    <t xml:space="preserve">  #   29-30   Thu-Fri      BSA Yearling Sale</t>
  </si>
  <si>
    <t>Sat(d/n)</t>
  </si>
  <si>
    <t>XMAS day is on a Tuesday</t>
  </si>
  <si>
    <t>JANUARY TO DECEMBER 2018</t>
  </si>
  <si>
    <t>$       Emperors Palace Select Yearling Sale</t>
  </si>
  <si>
    <t xml:space="preserve">Charlene </t>
  </si>
  <si>
    <t>Freedom</t>
  </si>
  <si>
    <t>Family Day</t>
  </si>
  <si>
    <t>Good Friday</t>
  </si>
  <si>
    <t>Human Rights Day</t>
  </si>
  <si>
    <t>New Years Day</t>
  </si>
  <si>
    <t>Worker's Day</t>
  </si>
  <si>
    <t>Youth Day</t>
  </si>
  <si>
    <t>National Women's Day</t>
  </si>
  <si>
    <t>Heritage Day</t>
  </si>
  <si>
    <t>Day of Reconcilliation</t>
  </si>
  <si>
    <t>Sunday Observed</t>
  </si>
  <si>
    <t>Christmas  Day</t>
  </si>
  <si>
    <t>Day of Goodwill</t>
  </si>
  <si>
    <t>HSH  Princess</t>
  </si>
  <si>
    <t>Premier's</t>
  </si>
  <si>
    <t>Kenya Oaks</t>
  </si>
  <si>
    <t>INTERNATIONAL</t>
  </si>
  <si>
    <t>England, Ireland</t>
  </si>
  <si>
    <t>France, Australia</t>
  </si>
  <si>
    <t>Hong Kong, Malaysia</t>
  </si>
  <si>
    <t>EQUUS</t>
  </si>
  <si>
    <t>A           Total Number Of Race Meetings</t>
  </si>
  <si>
    <t>B              ALL NIGHTS</t>
  </si>
  <si>
    <t>C           DAYS ONLY</t>
  </si>
  <si>
    <t>E             OPPORTUNITIES</t>
  </si>
  <si>
    <r>
      <rPr>
        <b/>
        <sz val="14"/>
        <color indexed="10"/>
        <rFont val="Tahoma"/>
        <family val="2"/>
      </rPr>
      <t>D            CONTROL           (number of days in the year)</t>
    </r>
  </si>
  <si>
    <t>E CAPE 51: W CAPE 1 (QUEEN'S PLATE) double header</t>
  </si>
  <si>
    <t>JULY 14</t>
  </si>
  <si>
    <t>NOV 10  INTERNATIONAL JOCKEYS</t>
  </si>
  <si>
    <t>53 MONDAYS</t>
  </si>
  <si>
    <t>double Sunday offset by single Saturday</t>
  </si>
  <si>
    <t>BALANCING OF FIXTURES</t>
  </si>
  <si>
    <t>Thu(night)</t>
  </si>
  <si>
    <t>#  7 WED  Divali/Deepavali  Day</t>
  </si>
  <si>
    <r>
      <rPr>
        <i/>
        <sz val="10"/>
        <color indexed="19"/>
        <rFont val="Tahoma"/>
        <family val="2"/>
      </rPr>
      <t>Stakes (</t>
    </r>
    <r>
      <rPr>
        <b/>
        <i/>
        <sz val="10"/>
        <color indexed="19"/>
        <rFont val="Tahoma"/>
        <family val="2"/>
      </rPr>
      <t>Poly</t>
    </r>
    <r>
      <rPr>
        <i/>
        <sz val="10"/>
        <color indexed="19"/>
        <rFont val="Tahoma"/>
        <family val="2"/>
      </rPr>
      <t>)</t>
    </r>
  </si>
  <si>
    <t>African Holly Hdcp</t>
  </si>
  <si>
    <t xml:space="preserve">L'Ormarins Queen's </t>
  </si>
  <si>
    <t>Plate</t>
  </si>
  <si>
    <t>Cartier Sceptre Stakes</t>
  </si>
  <si>
    <t>Maine Chance Farms</t>
  </si>
  <si>
    <t>Paddock Stakes</t>
  </si>
  <si>
    <t>Peninsula Handicap</t>
  </si>
  <si>
    <t>Politician Stakes</t>
  </si>
  <si>
    <t>Chairmans Cup</t>
  </si>
  <si>
    <t>London News Stakes</t>
  </si>
  <si>
    <t>Sea Cottage Stakes</t>
  </si>
  <si>
    <t>Lady's Bracelet</t>
  </si>
  <si>
    <t>Sophomore Sprint</t>
  </si>
  <si>
    <t>Swallow Stakes</t>
  </si>
  <si>
    <t>Michael Roberts Hdcp</t>
  </si>
  <si>
    <t>Betting World Cape</t>
  </si>
  <si>
    <t>Flying Championship</t>
  </si>
  <si>
    <t>Investec Cape Derby</t>
  </si>
  <si>
    <t>Klavervlei Majorca Stks</t>
  </si>
  <si>
    <t xml:space="preserve">Western Cape Stayers </t>
  </si>
  <si>
    <t>Summer Juvenile Stks</t>
  </si>
  <si>
    <t>Gauteng Guineas</t>
  </si>
  <si>
    <t xml:space="preserve">Wilgerbosdrift Gauteng </t>
  </si>
  <si>
    <t>Acacia Handicap</t>
  </si>
  <si>
    <t xml:space="preserve">Bauhinia Handicap </t>
  </si>
  <si>
    <t xml:space="preserve">Storm Bird Stakes  </t>
  </si>
  <si>
    <t xml:space="preserve">Ruffian Stakes  </t>
  </si>
  <si>
    <t xml:space="preserve">Gold Rush Sprint </t>
  </si>
  <si>
    <t xml:space="preserve">Sun Chariot Handicap </t>
  </si>
  <si>
    <t>Drum Star Handicap</t>
  </si>
  <si>
    <t xml:space="preserve">Senor Santa Stakes </t>
  </si>
  <si>
    <t xml:space="preserve">Colorado King Stakes </t>
  </si>
  <si>
    <t xml:space="preserve">SycamoreSprint </t>
  </si>
  <si>
    <t xml:space="preserve"> H F Oppenheimer</t>
  </si>
  <si>
    <t>Horse Chestnut Stks</t>
  </si>
  <si>
    <t>Wilgerbosdrift S A Fillies</t>
  </si>
  <si>
    <t xml:space="preserve">Caradoc Gold Cup </t>
  </si>
  <si>
    <t xml:space="preserve">Man O' War Sprint </t>
  </si>
  <si>
    <t>Jacaranda Handicap</t>
  </si>
  <si>
    <t xml:space="preserve">Pretty Polly Stakes </t>
  </si>
  <si>
    <r>
      <t>Handicap (</t>
    </r>
    <r>
      <rPr>
        <sz val="10"/>
        <color indexed="10"/>
        <rFont val="Tahoma"/>
        <family val="2"/>
      </rPr>
      <t>poly</t>
    </r>
    <r>
      <rPr>
        <sz val="10"/>
        <color indexed="12"/>
        <rFont val="Tahoma"/>
        <family val="2"/>
      </rPr>
      <t>)</t>
    </r>
  </si>
  <si>
    <r>
      <t>Arabian (</t>
    </r>
    <r>
      <rPr>
        <sz val="10"/>
        <color indexed="10"/>
        <rFont val="Tahoma"/>
        <family val="2"/>
      </rPr>
      <t>poly</t>
    </r>
    <r>
      <rPr>
        <sz val="10"/>
        <color indexed="12"/>
        <rFont val="Tahoma"/>
        <family val="2"/>
      </rPr>
      <t>)</t>
    </r>
  </si>
  <si>
    <t xml:space="preserve">NATIONAL RACING FIXTURES  </t>
  </si>
  <si>
    <t>JANUARY TO DECEMBER</t>
  </si>
  <si>
    <r>
      <t>Please note the following changes to the</t>
    </r>
    <r>
      <rPr>
        <b/>
        <sz val="12"/>
        <rFont val="Tahoma"/>
        <family val="2"/>
      </rPr>
      <t xml:space="preserve"> 8 DECEMBER 2016 </t>
    </r>
    <r>
      <rPr>
        <sz val="12"/>
        <rFont val="Tahoma"/>
        <family val="2"/>
      </rPr>
      <t xml:space="preserve">circulation of the </t>
    </r>
    <r>
      <rPr>
        <b/>
        <sz val="12"/>
        <rFont val="Tahoma"/>
        <family val="2"/>
      </rPr>
      <t>2017 National Racing Fixtures</t>
    </r>
    <r>
      <rPr>
        <sz val="12"/>
        <rFont val="Tahoma"/>
        <family val="2"/>
      </rPr>
      <t>.</t>
    </r>
  </si>
  <si>
    <t>THE REVISED MONTHLY SCHEDULE AS AT</t>
  </si>
  <si>
    <t>Month</t>
  </si>
  <si>
    <t xml:space="preserve">Date </t>
  </si>
  <si>
    <t>Region</t>
  </si>
  <si>
    <t>FEATURE RACE CHANGES</t>
  </si>
  <si>
    <t>Notes</t>
  </si>
  <si>
    <t>Kzn</t>
  </si>
  <si>
    <t>W Capw</t>
  </si>
  <si>
    <t>High</t>
  </si>
  <si>
    <t>E Cape</t>
  </si>
  <si>
    <t>N Cape</t>
  </si>
  <si>
    <t>Tue(night)</t>
  </si>
  <si>
    <t>Spook Express Handicap</t>
  </si>
  <si>
    <r>
      <t>HIGHVELD 33</t>
    </r>
    <r>
      <rPr>
        <b/>
        <sz val="14"/>
        <color indexed="10"/>
        <rFont val="Tahoma"/>
        <family val="2"/>
      </rPr>
      <t>(35)</t>
    </r>
    <r>
      <rPr>
        <b/>
        <sz val="14"/>
        <color indexed="12"/>
        <rFont val="Tahoma"/>
        <family val="2"/>
      </rPr>
      <t>: W CAPE 18</t>
    </r>
    <r>
      <rPr>
        <b/>
        <sz val="14"/>
        <color indexed="10"/>
        <rFont val="Tahoma"/>
        <family val="2"/>
      </rPr>
      <t>(17)</t>
    </r>
  </si>
  <si>
    <r>
      <t>KZN 37</t>
    </r>
    <r>
      <rPr>
        <b/>
        <sz val="14"/>
        <color indexed="10"/>
        <rFont val="Tahoma"/>
        <family val="2"/>
      </rPr>
      <t>(36)</t>
    </r>
    <r>
      <rPr>
        <b/>
        <sz val="14"/>
        <color indexed="12"/>
        <rFont val="Tahoma"/>
        <family val="2"/>
      </rPr>
      <t>: W CAPE 12</t>
    </r>
    <r>
      <rPr>
        <b/>
        <sz val="14"/>
        <color indexed="10"/>
        <rFont val="Tahoma"/>
        <family val="2"/>
      </rPr>
      <t>(13)</t>
    </r>
    <r>
      <rPr>
        <b/>
        <sz val="14"/>
        <color indexed="12"/>
        <rFont val="Tahoma"/>
        <family val="2"/>
      </rPr>
      <t>: E CAPE 3</t>
    </r>
  </si>
  <si>
    <r>
      <t>HIGHVELD 52</t>
    </r>
    <r>
      <rPr>
        <b/>
        <sz val="14"/>
        <color indexed="10"/>
        <rFont val="Tahoma"/>
        <family val="2"/>
      </rPr>
      <t>(1 night): KZN 1(divali)</t>
    </r>
  </si>
  <si>
    <r>
      <t>N CAPE 35: E CAPE 13:</t>
    </r>
    <r>
      <rPr>
        <b/>
        <sz val="14"/>
        <color indexed="10"/>
        <rFont val="Tahoma"/>
        <family val="2"/>
      </rPr>
      <t xml:space="preserve"> </t>
    </r>
    <r>
      <rPr>
        <b/>
        <sz val="14"/>
        <color indexed="48"/>
        <rFont val="Tahoma"/>
        <family val="2"/>
      </rPr>
      <t>HIGHVELD 5</t>
    </r>
    <r>
      <rPr>
        <b/>
        <sz val="14"/>
        <color indexed="10"/>
        <rFont val="Tahoma"/>
        <family val="2"/>
      </rPr>
      <t>(4): W CAPE 1(New Year)</t>
    </r>
  </si>
  <si>
    <t>Nov-8</t>
  </si>
  <si>
    <t>Dec-14</t>
  </si>
  <si>
    <r>
      <t>HIGHVELD 45</t>
    </r>
    <r>
      <rPr>
        <b/>
        <sz val="14"/>
        <color indexed="10"/>
        <rFont val="Tahoma"/>
        <family val="2"/>
      </rPr>
      <t>(41)</t>
    </r>
    <r>
      <rPr>
        <b/>
        <sz val="14"/>
        <color indexed="48"/>
        <rFont val="Tahoma"/>
        <family val="2"/>
      </rPr>
      <t>: KZN 9</t>
    </r>
    <r>
      <rPr>
        <b/>
        <sz val="14"/>
        <color indexed="10"/>
        <rFont val="Tahoma"/>
        <family val="2"/>
      </rPr>
      <t>(12)</t>
    </r>
    <r>
      <rPr>
        <b/>
        <sz val="14"/>
        <color indexed="48"/>
        <rFont val="Tahoma"/>
        <family val="2"/>
      </rPr>
      <t>:  W CAPE 48</t>
    </r>
    <r>
      <rPr>
        <b/>
        <sz val="14"/>
        <color indexed="10"/>
        <rFont val="Tahoma"/>
        <family val="2"/>
      </rPr>
      <t>(49)</t>
    </r>
    <r>
      <rPr>
        <b/>
        <sz val="14"/>
        <color indexed="48"/>
        <rFont val="Tahoma"/>
        <family val="2"/>
      </rPr>
      <t>: E CAPE 1, N CAPE 1 (incl triple headers JULY MET)</t>
    </r>
  </si>
  <si>
    <r>
      <t>KZN 44</t>
    </r>
    <r>
      <rPr>
        <b/>
        <sz val="14"/>
        <color indexed="10"/>
        <rFont val="Tahoma"/>
        <family val="2"/>
      </rPr>
      <t>(40)</t>
    </r>
    <r>
      <rPr>
        <b/>
        <sz val="14"/>
        <color indexed="48"/>
        <rFont val="Tahoma"/>
        <family val="2"/>
      </rPr>
      <t>: HIGHVELD 8</t>
    </r>
    <r>
      <rPr>
        <b/>
        <sz val="14"/>
        <color indexed="10"/>
        <rFont val="Tahoma"/>
        <family val="2"/>
      </rPr>
      <t>(11)</t>
    </r>
    <r>
      <rPr>
        <b/>
        <sz val="14"/>
        <color indexed="48"/>
        <rFont val="Tahoma"/>
        <family val="2"/>
      </rPr>
      <t>: W CAPE 1</t>
    </r>
    <r>
      <rPr>
        <b/>
        <sz val="14"/>
        <color indexed="10"/>
        <rFont val="Tahoma"/>
        <family val="2"/>
      </rPr>
      <t>(0)</t>
    </r>
    <r>
      <rPr>
        <b/>
        <sz val="14"/>
        <color indexed="48"/>
        <rFont val="Tahoma"/>
        <family val="2"/>
      </rPr>
      <t xml:space="preserve">: E CAPE 1 (incl GOLD CUP double header)  </t>
    </r>
  </si>
  <si>
    <t>KZN - Nov 18-Dec 14(n)</t>
  </si>
  <si>
    <t>Daisy Guineas</t>
  </si>
  <si>
    <t>### 10   Jockeys International</t>
  </si>
  <si>
    <t>TBR</t>
  </si>
  <si>
    <t>ORIGINAL( 16 MAY 2017)</t>
  </si>
  <si>
    <t>ORIGINAL</t>
  </si>
  <si>
    <t>16 MAY 2017</t>
  </si>
  <si>
    <t xml:space="preserve">  ##   31  Sat  Dubai World Cup</t>
  </si>
  <si>
    <t>THE ORIGINAL FIXTURES FOR 2018</t>
  </si>
</sst>
</file>

<file path=xl/styles.xml><?xml version="1.0" encoding="utf-8"?>
<styleSheet xmlns="http://schemas.openxmlformats.org/spreadsheetml/2006/main">
  <numFmts count="4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 ;_ * \-#,##0_ ;_ * &quot;-&quot;??_ ;_ @_ "/>
    <numFmt numFmtId="173" formatCode="[$$-C09]#,##0"/>
    <numFmt numFmtId="174" formatCode="[$£-809]#,##0"/>
    <numFmt numFmtId="175" formatCode="[$$-409]#,##0"/>
    <numFmt numFmtId="176" formatCode="[$IR£-1809]#,##0"/>
    <numFmt numFmtId="177" formatCode="[$€-2]\ #,##0"/>
    <numFmt numFmtId="178" formatCode="[$$-1009]#,##0"/>
    <numFmt numFmtId="179" formatCode="[$$-C09]#,##0.0"/>
    <numFmt numFmtId="180" formatCode="[$EGP]\ #,##0.00"/>
    <numFmt numFmtId="181" formatCode="00000"/>
    <numFmt numFmtId="182" formatCode="[$R-1C09]\ #,##0.00"/>
    <numFmt numFmtId="183" formatCode="[$£-809]#,##0.00"/>
    <numFmt numFmtId="184" formatCode="[$£-809]#,##0.0"/>
    <numFmt numFmtId="185" formatCode="[$USD]\ #,##0"/>
    <numFmt numFmtId="186" formatCode="[$€-1809]#,##0"/>
    <numFmt numFmtId="187" formatCode="#,##0\ [$€-40C]"/>
    <numFmt numFmtId="188" formatCode="[$¥-411]#,##0"/>
    <numFmt numFmtId="189" formatCode="[$HK$-C04]#,##0"/>
    <numFmt numFmtId="190" formatCode="[$$-1004]#,##0"/>
    <numFmt numFmtId="191" formatCode="[$$-1409]#,##0"/>
    <numFmt numFmtId="192" formatCode="_ * #,##0.0_ ;_ * \-#,##0.0_ ;_ * &quot;-&quot;??_ ;_ @_ "/>
    <numFmt numFmtId="193" formatCode="[$-1C09]dd\ mmmm\ yyyy"/>
    <numFmt numFmtId="194" formatCode="[$-F800]dddd\,\ mmmm\ dd\,\ yyyy"/>
    <numFmt numFmtId="195" formatCode="#,##0.0"/>
  </numFmts>
  <fonts count="182">
    <font>
      <sz val="11"/>
      <name val="Tahoma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sz val="10"/>
      <color indexed="18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i/>
      <sz val="10"/>
      <name val="Tahoma"/>
      <family val="2"/>
    </font>
    <font>
      <sz val="14"/>
      <name val="Tahoma"/>
      <family val="2"/>
    </font>
    <font>
      <i/>
      <sz val="10"/>
      <name val="Tahoma"/>
      <family val="2"/>
    </font>
    <font>
      <b/>
      <sz val="12"/>
      <name val="Tahoma"/>
      <family val="2"/>
    </font>
    <font>
      <b/>
      <i/>
      <sz val="16"/>
      <color indexed="9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b/>
      <sz val="18"/>
      <name val="Tahoma"/>
      <family val="2"/>
    </font>
    <font>
      <b/>
      <sz val="18"/>
      <color indexed="9"/>
      <name val="Tahoma"/>
      <family val="2"/>
    </font>
    <font>
      <sz val="9"/>
      <name val="Tahoma"/>
      <family val="2"/>
    </font>
    <font>
      <sz val="12"/>
      <name val="Tahoma"/>
      <family val="2"/>
    </font>
    <font>
      <i/>
      <sz val="9"/>
      <name val="Tahoma"/>
      <family val="2"/>
    </font>
    <font>
      <b/>
      <sz val="9"/>
      <name val="Tahoma"/>
      <family val="2"/>
    </font>
    <font>
      <b/>
      <sz val="10"/>
      <color indexed="10"/>
      <name val="Tahoma"/>
      <family val="2"/>
    </font>
    <font>
      <sz val="10"/>
      <color indexed="12"/>
      <name val="Tahoma"/>
      <family val="2"/>
    </font>
    <font>
      <sz val="10"/>
      <color indexed="17"/>
      <name val="Tahoma"/>
      <family val="2"/>
    </font>
    <font>
      <i/>
      <sz val="10"/>
      <color indexed="19"/>
      <name val="Tahoma"/>
      <family val="2"/>
    </font>
    <font>
      <b/>
      <i/>
      <sz val="10"/>
      <color indexed="19"/>
      <name val="Tahoma"/>
      <family val="2"/>
    </font>
    <font>
      <sz val="8"/>
      <name val="Tahoma"/>
      <family val="2"/>
    </font>
    <font>
      <b/>
      <sz val="10"/>
      <color indexed="9"/>
      <name val="Tahoma"/>
      <family val="2"/>
    </font>
    <font>
      <b/>
      <sz val="10"/>
      <color indexed="17"/>
      <name val="Tahoma"/>
      <family val="2"/>
    </font>
    <font>
      <b/>
      <i/>
      <sz val="20"/>
      <color indexed="9"/>
      <name val="Tahoma"/>
      <family val="2"/>
    </font>
    <font>
      <b/>
      <sz val="10"/>
      <color indexed="12"/>
      <name val="Tahoma"/>
      <family val="2"/>
    </font>
    <font>
      <b/>
      <sz val="14"/>
      <name val="Comic Sans MS"/>
      <family val="4"/>
    </font>
    <font>
      <b/>
      <sz val="10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2"/>
      <color indexed="9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b/>
      <sz val="14"/>
      <color indexed="10"/>
      <name val="Tahoma"/>
      <family val="2"/>
    </font>
    <font>
      <sz val="10"/>
      <color indexed="10"/>
      <name val="Tahoma"/>
      <family val="2"/>
    </font>
    <font>
      <sz val="11"/>
      <color indexed="9"/>
      <name val="Tahoma"/>
      <family val="2"/>
    </font>
    <font>
      <sz val="16"/>
      <name val="Tahoma"/>
      <family val="2"/>
    </font>
    <font>
      <sz val="16"/>
      <color indexed="9"/>
      <name val="Tahoma"/>
      <family val="2"/>
    </font>
    <font>
      <b/>
      <sz val="16"/>
      <name val="Tahoma"/>
      <family val="2"/>
    </font>
    <font>
      <b/>
      <sz val="14"/>
      <color indexed="48"/>
      <name val="Tahoma"/>
      <family val="2"/>
    </font>
    <font>
      <b/>
      <sz val="14"/>
      <color indexed="12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i/>
      <sz val="10"/>
      <color indexed="12"/>
      <name val="Tahoma"/>
      <family val="2"/>
    </font>
    <font>
      <i/>
      <sz val="9"/>
      <color indexed="12"/>
      <name val="Tahoma"/>
      <family val="2"/>
    </font>
    <font>
      <i/>
      <sz val="10"/>
      <color indexed="17"/>
      <name val="Tahoma"/>
      <family val="2"/>
    </font>
    <font>
      <sz val="10"/>
      <color indexed="45"/>
      <name val="Tahoma"/>
      <family val="2"/>
    </font>
    <font>
      <i/>
      <sz val="10"/>
      <color indexed="45"/>
      <name val="Tahoma"/>
      <family val="2"/>
    </font>
    <font>
      <sz val="9"/>
      <color indexed="10"/>
      <name val="Tahoma"/>
      <family val="2"/>
    </font>
    <font>
      <i/>
      <sz val="10"/>
      <color indexed="10"/>
      <name val="Tahoma"/>
      <family val="2"/>
    </font>
    <font>
      <b/>
      <sz val="12"/>
      <color indexed="10"/>
      <name val="Tahoma"/>
      <family val="2"/>
    </font>
    <font>
      <b/>
      <sz val="10"/>
      <color indexed="14"/>
      <name val="Tahoma"/>
      <family val="2"/>
    </font>
    <font>
      <sz val="9"/>
      <color indexed="12"/>
      <name val="Tahoma"/>
      <family val="2"/>
    </font>
    <font>
      <sz val="9"/>
      <color indexed="45"/>
      <name val="Tahoma"/>
      <family val="2"/>
    </font>
    <font>
      <i/>
      <sz val="9"/>
      <color indexed="45"/>
      <name val="Tahoma"/>
      <family val="2"/>
    </font>
    <font>
      <b/>
      <i/>
      <sz val="10"/>
      <color indexed="10"/>
      <name val="Tahoma"/>
      <family val="2"/>
    </font>
    <font>
      <sz val="10"/>
      <color indexed="14"/>
      <name val="Tahoma"/>
      <family val="2"/>
    </font>
    <font>
      <b/>
      <sz val="10"/>
      <color indexed="30"/>
      <name val="Tahoma"/>
      <family val="2"/>
    </font>
    <font>
      <sz val="11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57"/>
      <name val="Tahoma"/>
      <family val="2"/>
    </font>
    <font>
      <sz val="10"/>
      <color indexed="48"/>
      <name val="Tahoma"/>
      <family val="2"/>
    </font>
    <font>
      <i/>
      <sz val="10"/>
      <color indexed="48"/>
      <name val="Tahoma"/>
      <family val="2"/>
    </font>
    <font>
      <b/>
      <sz val="18"/>
      <color indexed="10"/>
      <name val="Tahoma"/>
      <family val="2"/>
    </font>
    <font>
      <sz val="12"/>
      <color indexed="53"/>
      <name val="Tahoma"/>
      <family val="2"/>
    </font>
    <font>
      <b/>
      <sz val="12"/>
      <color indexed="53"/>
      <name val="Tahoma"/>
      <family val="2"/>
    </font>
    <font>
      <b/>
      <sz val="12"/>
      <color indexed="26"/>
      <name val="Tahoma"/>
      <family val="2"/>
    </font>
    <font>
      <sz val="12"/>
      <color indexed="26"/>
      <name val="Tahoma"/>
      <family val="2"/>
    </font>
    <font>
      <sz val="12"/>
      <color indexed="10"/>
      <name val="Tahoma"/>
      <family val="2"/>
    </font>
    <font>
      <b/>
      <sz val="12"/>
      <color indexed="12"/>
      <name val="Tahoma"/>
      <family val="2"/>
    </font>
    <font>
      <u val="single"/>
      <sz val="9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0"/>
      <color indexed="45"/>
      <name val="Tahoma"/>
      <family val="2"/>
    </font>
    <font>
      <b/>
      <sz val="14"/>
      <color indexed="48"/>
      <name val="Comic Sans MS"/>
      <family val="4"/>
    </font>
    <font>
      <b/>
      <sz val="11"/>
      <color indexed="10"/>
      <name val="Tahoma"/>
      <family val="2"/>
    </font>
    <font>
      <b/>
      <i/>
      <sz val="10"/>
      <color indexed="45"/>
      <name val="Tahoma"/>
      <family val="2"/>
    </font>
    <font>
      <b/>
      <sz val="10"/>
      <color indexed="25"/>
      <name val="Tahoma"/>
      <family val="2"/>
    </font>
    <font>
      <b/>
      <sz val="12"/>
      <color indexed="48"/>
      <name val="Tahoma"/>
      <family val="2"/>
    </font>
    <font>
      <sz val="12"/>
      <color indexed="48"/>
      <name val="Tahoma"/>
      <family val="2"/>
    </font>
    <font>
      <i/>
      <sz val="12"/>
      <color indexed="48"/>
      <name val="Tahoma"/>
      <family val="2"/>
    </font>
    <font>
      <sz val="14"/>
      <color indexed="12"/>
      <name val="Tahoma"/>
      <family val="2"/>
    </font>
    <font>
      <b/>
      <sz val="16"/>
      <color indexed="48"/>
      <name val="Tahoma"/>
      <family val="2"/>
    </font>
    <font>
      <b/>
      <sz val="20"/>
      <color indexed="12"/>
      <name val="Tahoma"/>
      <family val="2"/>
    </font>
    <font>
      <b/>
      <sz val="18"/>
      <color indexed="48"/>
      <name val="Tahoma"/>
      <family val="2"/>
    </font>
    <font>
      <sz val="14"/>
      <color indexed="9"/>
      <name val="Tahoma"/>
      <family val="2"/>
    </font>
    <font>
      <sz val="10"/>
      <color indexed="25"/>
      <name val="Tahoma"/>
      <family val="2"/>
    </font>
    <font>
      <sz val="12"/>
      <color indexed="8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0"/>
      <color rgb="FFFF0000"/>
      <name val="Tahoma"/>
      <family val="2"/>
    </font>
    <font>
      <i/>
      <sz val="10"/>
      <color rgb="FF0066FF"/>
      <name val="Tahoma"/>
      <family val="2"/>
    </font>
    <font>
      <sz val="10"/>
      <color rgb="FF0066FF"/>
      <name val="Tahoma"/>
      <family val="2"/>
    </font>
    <font>
      <i/>
      <sz val="9"/>
      <color rgb="FF0066FF"/>
      <name val="Tahoma"/>
      <family val="2"/>
    </font>
    <font>
      <sz val="10"/>
      <color rgb="FF009900"/>
      <name val="Tahoma"/>
      <family val="2"/>
    </font>
    <font>
      <i/>
      <sz val="10"/>
      <color rgb="FF009900"/>
      <name val="Tahoma"/>
      <family val="2"/>
    </font>
    <font>
      <sz val="10"/>
      <color rgb="FFFF66FF"/>
      <name val="Tahoma"/>
      <family val="2"/>
    </font>
    <font>
      <i/>
      <sz val="10"/>
      <color rgb="FFFF66FF"/>
      <name val="Tahoma"/>
      <family val="2"/>
    </font>
    <font>
      <sz val="9"/>
      <color rgb="FFFF0000"/>
      <name val="Tahoma"/>
      <family val="2"/>
    </font>
    <font>
      <b/>
      <sz val="10"/>
      <color rgb="FFFF0000"/>
      <name val="Tahoma"/>
      <family val="2"/>
    </font>
    <font>
      <i/>
      <sz val="10"/>
      <color rgb="FFFF0000"/>
      <name val="Tahoma"/>
      <family val="2"/>
    </font>
    <font>
      <b/>
      <sz val="12"/>
      <color rgb="FFFF0000"/>
      <name val="Tahoma"/>
      <family val="2"/>
    </font>
    <font>
      <b/>
      <sz val="10"/>
      <color rgb="FFFF00FF"/>
      <name val="Tahoma"/>
      <family val="2"/>
    </font>
    <font>
      <sz val="9"/>
      <color rgb="FF0066FF"/>
      <name val="Tahoma"/>
      <family val="2"/>
    </font>
    <font>
      <sz val="9"/>
      <color rgb="FFFF66FF"/>
      <name val="Tahoma"/>
      <family val="2"/>
    </font>
    <font>
      <i/>
      <sz val="9"/>
      <color rgb="FFFF66FF"/>
      <name val="Tahoma"/>
      <family val="2"/>
    </font>
    <font>
      <b/>
      <sz val="10"/>
      <color rgb="FF0000FF"/>
      <name val="Tahoma"/>
      <family val="2"/>
    </font>
    <font>
      <b/>
      <i/>
      <sz val="10"/>
      <color rgb="FFFF0000"/>
      <name val="Tahoma"/>
      <family val="2"/>
    </font>
    <font>
      <sz val="10"/>
      <color rgb="FFFF00FF"/>
      <name val="Tahoma"/>
      <family val="2"/>
    </font>
    <font>
      <b/>
      <sz val="10"/>
      <color rgb="FF009900"/>
      <name val="Tahoma"/>
      <family val="2"/>
    </font>
    <font>
      <b/>
      <sz val="10"/>
      <color rgb="FFCC00CC"/>
      <name val="Tahoma"/>
      <family val="2"/>
    </font>
    <font>
      <b/>
      <sz val="10"/>
      <color rgb="FF0033CC"/>
      <name val="Tahoma"/>
      <family val="2"/>
    </font>
    <font>
      <sz val="11"/>
      <color rgb="FFFF0000"/>
      <name val="Comic Sans MS"/>
      <family val="4"/>
    </font>
    <font>
      <b/>
      <sz val="10"/>
      <color rgb="FFFF0000"/>
      <name val="Comic Sans MS"/>
      <family val="4"/>
    </font>
    <font>
      <b/>
      <sz val="10"/>
      <color theme="6" tint="-0.24997000396251678"/>
      <name val="Tahoma"/>
      <family val="2"/>
    </font>
    <font>
      <sz val="10"/>
      <color rgb="FF3333FF"/>
      <name val="Tahoma"/>
      <family val="2"/>
    </font>
    <font>
      <i/>
      <sz val="10"/>
      <color rgb="FF3333FF"/>
      <name val="Tahoma"/>
      <family val="2"/>
    </font>
    <font>
      <b/>
      <sz val="18"/>
      <color rgb="FFFF0000"/>
      <name val="Tahoma"/>
      <family val="2"/>
    </font>
    <font>
      <sz val="12"/>
      <color theme="9" tint="-0.24997000396251678"/>
      <name val="Tahoma"/>
      <family val="2"/>
    </font>
    <font>
      <b/>
      <sz val="12"/>
      <color theme="9" tint="-0.24997000396251678"/>
      <name val="Tahoma"/>
      <family val="2"/>
    </font>
    <font>
      <b/>
      <sz val="12"/>
      <color theme="2"/>
      <name val="Tahoma"/>
      <family val="2"/>
    </font>
    <font>
      <sz val="12"/>
      <color theme="2"/>
      <name val="Tahoma"/>
      <family val="2"/>
    </font>
    <font>
      <sz val="12"/>
      <color rgb="FFFF0000"/>
      <name val="Tahoma"/>
      <family val="2"/>
    </font>
    <font>
      <b/>
      <sz val="12"/>
      <color rgb="FF0000FF"/>
      <name val="Tahoma"/>
      <family val="2"/>
    </font>
    <font>
      <b/>
      <sz val="10"/>
      <color rgb="FF0066FF"/>
      <name val="Tahoma"/>
      <family val="2"/>
    </font>
    <font>
      <b/>
      <sz val="10"/>
      <color rgb="FF53682A"/>
      <name val="Tahoma"/>
      <family val="2"/>
    </font>
    <font>
      <sz val="10"/>
      <color rgb="FF00B050"/>
      <name val="Tahoma"/>
      <family val="2"/>
    </font>
    <font>
      <u val="single"/>
      <sz val="9"/>
      <color rgb="FF0000FF"/>
      <name val="Tahoma"/>
      <family val="2"/>
    </font>
    <font>
      <b/>
      <u val="single"/>
      <sz val="10"/>
      <color rgb="FF0000FF"/>
      <name val="Tahoma"/>
      <family val="2"/>
    </font>
    <font>
      <b/>
      <sz val="10"/>
      <color rgb="FFFF66FF"/>
      <name val="Tahoma"/>
      <family val="2"/>
    </font>
    <font>
      <b/>
      <sz val="14"/>
      <color rgb="FF3333FF"/>
      <name val="Tahoma"/>
      <family val="2"/>
    </font>
    <font>
      <b/>
      <sz val="14"/>
      <color rgb="FF3333FF"/>
      <name val="Comic Sans MS"/>
      <family val="4"/>
    </font>
    <font>
      <b/>
      <sz val="11"/>
      <color rgb="FFFF0000"/>
      <name val="Tahoma"/>
      <family val="2"/>
    </font>
    <font>
      <b/>
      <i/>
      <sz val="10"/>
      <color rgb="FFFF66FF"/>
      <name val="Tahoma"/>
      <family val="2"/>
    </font>
    <font>
      <b/>
      <sz val="10"/>
      <color rgb="FF00B050"/>
      <name val="Tahoma"/>
      <family val="2"/>
    </font>
    <font>
      <b/>
      <sz val="10"/>
      <color rgb="FFCC3399"/>
      <name val="Tahoma"/>
      <family val="2"/>
    </font>
    <font>
      <b/>
      <sz val="12"/>
      <color rgb="FF3333FF"/>
      <name val="Tahoma"/>
      <family val="2"/>
    </font>
    <font>
      <sz val="12"/>
      <color rgb="FF3333FF"/>
      <name val="Tahoma"/>
      <family val="2"/>
    </font>
    <font>
      <i/>
      <sz val="12"/>
      <color rgb="FF3333FF"/>
      <name val="Tahoma"/>
      <family val="2"/>
    </font>
    <font>
      <b/>
      <sz val="14"/>
      <color rgb="FF0000FF"/>
      <name val="Tahoma"/>
      <family val="2"/>
    </font>
    <font>
      <sz val="14"/>
      <color rgb="FF0000FF"/>
      <name val="Tahoma"/>
      <family val="2"/>
    </font>
    <font>
      <b/>
      <sz val="14"/>
      <color rgb="FFFF0000"/>
      <name val="Tahoma"/>
      <family val="2"/>
    </font>
    <font>
      <b/>
      <sz val="10"/>
      <color rgb="FF0070C0"/>
      <name val="Tahoma"/>
      <family val="2"/>
    </font>
    <font>
      <b/>
      <sz val="16"/>
      <color rgb="FF3333FF"/>
      <name val="Tahoma"/>
      <family val="2"/>
    </font>
    <font>
      <b/>
      <sz val="20"/>
      <color rgb="FF0000FF"/>
      <name val="Tahoma"/>
      <family val="2"/>
    </font>
    <font>
      <b/>
      <sz val="18"/>
      <color rgb="FF3333FF"/>
      <name val="Tahoma"/>
      <family val="2"/>
    </font>
    <font>
      <b/>
      <sz val="12"/>
      <color theme="0"/>
      <name val="Tahoma"/>
      <family val="2"/>
    </font>
    <font>
      <sz val="14"/>
      <color theme="0"/>
      <name val="Tahoma"/>
      <family val="2"/>
    </font>
    <font>
      <sz val="10"/>
      <color rgb="FFCC3399"/>
      <name val="Tahoma"/>
      <family val="2"/>
    </font>
    <font>
      <b/>
      <sz val="8"/>
      <name val="Tahoma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5" tint="-0.24993999302387238"/>
        <bgColor indexed="64"/>
      </patternFill>
    </fill>
  </fills>
  <borders count="2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medium"/>
      <right>
        <color indexed="63"/>
      </right>
      <top>
        <color indexed="9"/>
      </top>
      <bottom style="thick"/>
    </border>
    <border>
      <left style="medium"/>
      <right>
        <color indexed="63"/>
      </right>
      <top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ck"/>
      <bottom>
        <color indexed="9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thick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9"/>
      </left>
      <right style="thick"/>
      <top style="thin"/>
      <bottom>
        <color indexed="9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medium"/>
      <right style="double"/>
      <top style="thick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medium"/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ck"/>
    </border>
    <border>
      <left style="thick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medium">
        <color rgb="FFFF0000"/>
      </left>
      <right>
        <color indexed="63"/>
      </right>
      <top style="thin">
        <color rgb="FFFF0000"/>
      </top>
      <bottom>
        <color indexed="63"/>
      </bottom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>
        <color rgb="FFFF0000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medium"/>
      <right>
        <color indexed="63"/>
      </right>
      <top>
        <color indexed="9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medium"/>
      <right style="thin"/>
      <top style="thick">
        <color rgb="FFFF0000"/>
      </top>
      <bottom>
        <color indexed="63"/>
      </bottom>
    </border>
    <border>
      <left style="thin"/>
      <right style="thin"/>
      <top style="thick">
        <color rgb="FFFF0000"/>
      </top>
      <bottom>
        <color indexed="63"/>
      </bottom>
    </border>
    <border>
      <left style="thin"/>
      <right style="medium"/>
      <top style="thick">
        <color rgb="FFFF0000"/>
      </top>
      <bottom>
        <color indexed="63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>
        <color indexed="63"/>
      </left>
      <right style="thick"/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medium">
        <color rgb="FFFF0000"/>
      </left>
      <right style="thin">
        <color rgb="FFFF0000"/>
      </right>
      <top style="thin">
        <color rgb="FFFF0000"/>
      </top>
      <bottom>
        <color indexed="63"/>
      </bottom>
    </border>
    <border>
      <left style="medium">
        <color rgb="FFFF0000"/>
      </left>
      <right style="thin">
        <color rgb="FFFF0000"/>
      </right>
      <top>
        <color indexed="63"/>
      </top>
      <bottom style="thin">
        <color rgb="FFFF0000"/>
      </bottom>
    </border>
    <border>
      <left style="medium">
        <color rgb="FFFF0000"/>
      </left>
      <right style="thin">
        <color rgb="FFFF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ck">
        <color rgb="FFFF0000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>
        <color rgb="FFFF0000"/>
      </bottom>
    </border>
    <border>
      <left>
        <color indexed="63"/>
      </left>
      <right style="thin"/>
      <top>
        <color indexed="63"/>
      </top>
      <bottom style="thin">
        <color rgb="FFFF0000"/>
      </bottom>
    </border>
    <border>
      <left style="thin"/>
      <right style="thin"/>
      <top>
        <color indexed="63"/>
      </top>
      <bottom style="thin">
        <color rgb="FFFF0000"/>
      </bottom>
    </border>
    <border>
      <left style="thin"/>
      <right style="medium"/>
      <top>
        <color indexed="63"/>
      </top>
      <bottom style="thin">
        <color rgb="FFFF0000"/>
      </bottom>
    </border>
    <border>
      <left>
        <color indexed="63"/>
      </left>
      <right style="thick"/>
      <top>
        <color indexed="63"/>
      </top>
      <bottom style="thin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>
        <color rgb="FFFF0000"/>
      </bottom>
    </border>
    <border>
      <left style="medium"/>
      <right style="medium"/>
      <top>
        <color indexed="63"/>
      </top>
      <bottom style="thin">
        <color rgb="FFFF0000"/>
      </bottom>
    </border>
    <border>
      <left>
        <color indexed="63"/>
      </left>
      <right style="double"/>
      <top>
        <color indexed="63"/>
      </top>
      <bottom style="thin">
        <color rgb="FFFF0000"/>
      </bottom>
    </border>
    <border>
      <left style="medium"/>
      <right style="medium"/>
      <top style="thin">
        <color rgb="FFFF0000"/>
      </top>
      <bottom>
        <color indexed="63"/>
      </bottom>
    </border>
    <border>
      <left style="medium"/>
      <right>
        <color indexed="63"/>
      </right>
      <top style="thin">
        <color rgb="FFFF0000"/>
      </top>
      <bottom>
        <color indexed="63"/>
      </bottom>
    </border>
    <border>
      <left style="medium"/>
      <right style="thin"/>
      <top style="thin">
        <color rgb="FFFF0000"/>
      </top>
      <bottom>
        <color indexed="63"/>
      </bottom>
    </border>
    <border>
      <left style="thin"/>
      <right style="thin"/>
      <top style="thin">
        <color rgb="FFFF0000"/>
      </top>
      <bottom>
        <color indexed="63"/>
      </bottom>
    </border>
    <border>
      <left style="thin"/>
      <right style="medium"/>
      <top style="thin">
        <color rgb="FFFF0000"/>
      </top>
      <bottom>
        <color indexed="63"/>
      </bottom>
    </border>
    <border>
      <left>
        <color indexed="63"/>
      </left>
      <right style="thin"/>
      <top style="thin">
        <color rgb="FFFF0000"/>
      </top>
      <bottom>
        <color indexed="63"/>
      </bottom>
    </border>
    <border>
      <left style="thin"/>
      <right style="thick">
        <color rgb="FFFF0000"/>
      </right>
      <top style="thin">
        <color rgb="FFFF0000"/>
      </top>
      <bottom>
        <color indexed="63"/>
      </bottom>
    </border>
    <border>
      <left>
        <color indexed="63"/>
      </left>
      <right style="thick"/>
      <top style="thin">
        <color rgb="FFFF0000"/>
      </top>
      <bottom>
        <color indexed="63"/>
      </bottom>
    </border>
    <border>
      <left style="thick"/>
      <right style="thin"/>
      <top style="thin">
        <color rgb="FFFF0000"/>
      </top>
      <bottom>
        <color indexed="63"/>
      </bottom>
    </border>
    <border>
      <left>
        <color indexed="63"/>
      </left>
      <right style="medium"/>
      <top style="thin">
        <color rgb="FFFF0000"/>
      </top>
      <bottom>
        <color indexed="63"/>
      </bottom>
    </border>
    <border>
      <left style="medium"/>
      <right style="double"/>
      <top style="thin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thin"/>
    </border>
    <border>
      <left style="medium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medium">
        <color rgb="FFFF0000"/>
      </left>
      <right style="thin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>
        <color rgb="FFFF0000"/>
      </right>
      <top style="thin"/>
      <bottom>
        <color indexed="63"/>
      </bottom>
    </border>
    <border>
      <left style="thin"/>
      <right style="thin">
        <color rgb="FFFF0000"/>
      </right>
      <top>
        <color indexed="63"/>
      </top>
      <bottom>
        <color indexed="63"/>
      </bottom>
    </border>
    <border>
      <left style="thin"/>
      <right style="thin">
        <color rgb="FFFF0000"/>
      </right>
      <top>
        <color indexed="63"/>
      </top>
      <bottom style="thick"/>
    </border>
    <border>
      <left style="thin">
        <color rgb="FF0000FF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thin">
        <color rgb="FF0000FF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>
        <color rgb="FF0000FF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 style="thin">
        <color rgb="FF0000FF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 style="thin"/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>
        <color rgb="FFFF0000"/>
      </left>
      <right style="thin"/>
      <top style="thick">
        <color rgb="FFFF0000"/>
      </top>
      <bottom style="thin"/>
    </border>
    <border>
      <left>
        <color indexed="63"/>
      </left>
      <right style="medium"/>
      <top style="thick">
        <color rgb="FFFF0000"/>
      </top>
      <bottom style="thin"/>
    </border>
    <border>
      <left style="thin"/>
      <right style="thin"/>
      <top style="thin">
        <color rgb="FFFF0000"/>
      </top>
      <bottom style="thin"/>
    </border>
    <border>
      <left style="thin"/>
      <right style="medium"/>
      <top style="thin">
        <color rgb="FFFF0000"/>
      </top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ck">
        <color rgb="FFFF0000"/>
      </left>
      <right>
        <color indexed="63"/>
      </right>
      <top>
        <color indexed="63"/>
      </top>
      <bottom style="thin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7" fillId="25" borderId="0" applyNumberFormat="0" applyBorder="0" applyAlignment="0" applyProtection="0"/>
    <xf numFmtId="0" fontId="108" fillId="26" borderId="1" applyNumberFormat="0" applyAlignment="0" applyProtection="0"/>
    <xf numFmtId="0" fontId="10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1" fillId="28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5" fillId="29" borderId="1" applyNumberFormat="0" applyAlignment="0" applyProtection="0"/>
    <xf numFmtId="0" fontId="116" fillId="0" borderId="6" applyNumberFormat="0" applyFill="0" applyAlignment="0" applyProtection="0"/>
    <xf numFmtId="0" fontId="117" fillId="30" borderId="0" applyNumberFormat="0" applyBorder="0" applyAlignment="0" applyProtection="0"/>
    <xf numFmtId="0" fontId="0" fillId="31" borderId="7" applyNumberFormat="0" applyFont="0" applyAlignment="0" applyProtection="0"/>
    <xf numFmtId="0" fontId="118" fillId="26" borderId="8" applyNumberFormat="0" applyAlignment="0" applyProtection="0"/>
    <xf numFmtId="9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</cellStyleXfs>
  <cellXfs count="22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2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NumberFormat="1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 quotePrefix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30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1" xfId="0" applyFont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46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50" xfId="0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5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left"/>
    </xf>
    <xf numFmtId="16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8" xfId="0" applyFont="1" applyFill="1" applyBorder="1" applyAlignment="1">
      <alignment horizontal="center"/>
    </xf>
    <xf numFmtId="0" fontId="2" fillId="32" borderId="4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3" fontId="2" fillId="32" borderId="0" xfId="0" applyNumberFormat="1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2" fillId="32" borderId="0" xfId="0" applyFont="1" applyFill="1" applyBorder="1" applyAlignment="1" quotePrefix="1">
      <alignment horizontal="center"/>
    </xf>
    <xf numFmtId="0" fontId="2" fillId="32" borderId="50" xfId="0" applyFont="1" applyFill="1" applyBorder="1" applyAlignment="1">
      <alignment horizontal="center"/>
    </xf>
    <xf numFmtId="0" fontId="2" fillId="32" borderId="36" xfId="0" applyFont="1" applyFill="1" applyBorder="1" applyAlignment="1">
      <alignment horizontal="center"/>
    </xf>
    <xf numFmtId="0" fontId="2" fillId="32" borderId="5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6" fontId="1" fillId="0" borderId="0" xfId="0" applyNumberFormat="1" applyFont="1" applyFill="1" applyBorder="1" applyAlignment="1">
      <alignment horizontal="left"/>
    </xf>
    <xf numFmtId="16" fontId="1" fillId="0" borderId="0" xfId="0" applyNumberFormat="1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0" borderId="57" xfId="0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1" fillId="0" borderId="58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3" fontId="1" fillId="0" borderId="57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59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5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4" xfId="0" applyFont="1" applyBorder="1" applyAlignment="1">
      <alignment horizontal="left"/>
    </xf>
    <xf numFmtId="3" fontId="1" fillId="0" borderId="0" xfId="0" applyNumberFormat="1" applyFont="1" applyAlignment="1">
      <alignment horizontal="center"/>
    </xf>
    <xf numFmtId="0" fontId="2" fillId="32" borderId="61" xfId="0" applyFont="1" applyFill="1" applyBorder="1" applyAlignment="1">
      <alignment horizontal="center"/>
    </xf>
    <xf numFmtId="3" fontId="1" fillId="32" borderId="0" xfId="0" applyNumberFormat="1" applyFont="1" applyFill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45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165" fontId="2" fillId="0" borderId="49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65" fontId="2" fillId="0" borderId="19" xfId="0" applyNumberFormat="1" applyFont="1" applyBorder="1" applyAlignment="1">
      <alignment horizontal="center"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32" xfId="0" applyFont="1" applyBorder="1" applyAlignment="1">
      <alignment/>
    </xf>
    <xf numFmtId="0" fontId="7" fillId="0" borderId="14" xfId="0" applyFont="1" applyBorder="1" applyAlignment="1">
      <alignment horizontal="center"/>
    </xf>
    <xf numFmtId="17" fontId="6" fillId="0" borderId="0" xfId="0" applyNumberFormat="1" applyFont="1" applyAlignment="1" quotePrefix="1">
      <alignment horizontal="center"/>
    </xf>
    <xf numFmtId="0" fontId="7" fillId="0" borderId="62" xfId="0" applyFont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4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  <xf numFmtId="0" fontId="2" fillId="32" borderId="0" xfId="0" applyFont="1" applyFill="1" applyAlignment="1">
      <alignment horizontal="center"/>
    </xf>
    <xf numFmtId="0" fontId="6" fillId="0" borderId="44" xfId="0" applyFont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6" fillId="0" borderId="44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1" fillId="0" borderId="39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8" fillId="0" borderId="47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172" fontId="2" fillId="32" borderId="0" xfId="42" applyNumberFormat="1" applyFont="1" applyFill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165" fontId="2" fillId="0" borderId="50" xfId="0" applyNumberFormat="1" applyFont="1" applyBorder="1" applyAlignment="1">
      <alignment horizontal="center"/>
    </xf>
    <xf numFmtId="165" fontId="2" fillId="0" borderId="51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32" borderId="73" xfId="0" applyFont="1" applyFill="1" applyBorder="1" applyAlignment="1">
      <alignment horizontal="center"/>
    </xf>
    <xf numFmtId="0" fontId="2" fillId="32" borderId="74" xfId="0" applyFont="1" applyFill="1" applyBorder="1" applyAlignment="1">
      <alignment horizontal="center"/>
    </xf>
    <xf numFmtId="0" fontId="2" fillId="32" borderId="75" xfId="0" applyFont="1" applyFill="1" applyBorder="1" applyAlignment="1">
      <alignment horizontal="center"/>
    </xf>
    <xf numFmtId="0" fontId="2" fillId="0" borderId="7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67" xfId="0" applyFont="1" applyBorder="1" applyAlignment="1">
      <alignment horizontal="center"/>
    </xf>
    <xf numFmtId="3" fontId="2" fillId="0" borderId="57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2" fillId="0" borderId="77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3" fontId="2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8" fillId="32" borderId="0" xfId="0" applyFont="1" applyFill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3" fontId="1" fillId="32" borderId="0" xfId="0" applyNumberFormat="1" applyFont="1" applyFill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2" fillId="0" borderId="81" xfId="0" applyFont="1" applyBorder="1" applyAlignment="1">
      <alignment horizontal="left"/>
    </xf>
    <xf numFmtId="0" fontId="2" fillId="32" borderId="21" xfId="0" applyFont="1" applyFill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84" xfId="0" applyFont="1" applyBorder="1" applyAlignment="1">
      <alignment/>
    </xf>
    <xf numFmtId="0" fontId="2" fillId="32" borderId="71" xfId="0" applyFont="1" applyFill="1" applyBorder="1" applyAlignment="1">
      <alignment horizontal="center"/>
    </xf>
    <xf numFmtId="0" fontId="2" fillId="0" borderId="78" xfId="0" applyFont="1" applyBorder="1" applyAlignment="1">
      <alignment horizontal="left"/>
    </xf>
    <xf numFmtId="0" fontId="2" fillId="32" borderId="79" xfId="0" applyFont="1" applyFill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6" xfId="0" applyFont="1" applyBorder="1" applyAlignment="1">
      <alignment horizontal="center"/>
    </xf>
    <xf numFmtId="0" fontId="1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Alignment="1">
      <alignment/>
    </xf>
    <xf numFmtId="3" fontId="2" fillId="32" borderId="0" xfId="0" applyNumberFormat="1" applyFont="1" applyFill="1" applyAlignment="1">
      <alignment/>
    </xf>
    <xf numFmtId="0" fontId="2" fillId="0" borderId="52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0" fontId="2" fillId="32" borderId="55" xfId="0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0" borderId="53" xfId="0" applyFont="1" applyBorder="1" applyAlignment="1">
      <alignment/>
    </xf>
    <xf numFmtId="0" fontId="2" fillId="0" borderId="87" xfId="0" applyFont="1" applyBorder="1" applyAlignment="1">
      <alignment/>
    </xf>
    <xf numFmtId="0" fontId="2" fillId="32" borderId="88" xfId="0" applyFont="1" applyFill="1" applyBorder="1" applyAlignment="1">
      <alignment horizontal="center"/>
    </xf>
    <xf numFmtId="0" fontId="2" fillId="32" borderId="89" xfId="0" applyFont="1" applyFill="1" applyBorder="1" applyAlignment="1">
      <alignment horizontal="center"/>
    </xf>
    <xf numFmtId="0" fontId="2" fillId="32" borderId="90" xfId="0" applyFont="1" applyFill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31" xfId="0" applyFont="1" applyBorder="1" applyAlignment="1">
      <alignment/>
    </xf>
    <xf numFmtId="0" fontId="9" fillId="0" borderId="52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" fillId="32" borderId="9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165" fontId="2" fillId="0" borderId="51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3" fontId="18" fillId="0" borderId="30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44" xfId="0" applyFont="1" applyBorder="1" applyAlignment="1">
      <alignment horizontal="left"/>
    </xf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3" fontId="2" fillId="0" borderId="30" xfId="42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92" xfId="0" applyFont="1" applyBorder="1" applyAlignment="1">
      <alignment horizontal="left"/>
    </xf>
    <xf numFmtId="3" fontId="2" fillId="0" borderId="80" xfId="0" applyNumberFormat="1" applyFont="1" applyBorder="1" applyAlignment="1">
      <alignment horizontal="center"/>
    </xf>
    <xf numFmtId="0" fontId="2" fillId="0" borderId="60" xfId="0" applyFont="1" applyBorder="1" applyAlignment="1">
      <alignment horizontal="left"/>
    </xf>
    <xf numFmtId="165" fontId="2" fillId="0" borderId="7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7" fillId="0" borderId="28" xfId="0" applyFont="1" applyBorder="1" applyAlignment="1">
      <alignment horizontal="center"/>
    </xf>
    <xf numFmtId="0" fontId="1" fillId="0" borderId="93" xfId="0" applyFont="1" applyBorder="1" applyAlignment="1">
      <alignment horizontal="center"/>
    </xf>
    <xf numFmtId="0" fontId="3" fillId="0" borderId="55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94" xfId="0" applyFont="1" applyBorder="1" applyAlignment="1">
      <alignment horizontal="left"/>
    </xf>
    <xf numFmtId="0" fontId="2" fillId="0" borderId="9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32" borderId="76" xfId="0" applyFont="1" applyFill="1" applyBorder="1" applyAlignment="1">
      <alignment horizontal="center"/>
    </xf>
    <xf numFmtId="0" fontId="2" fillId="0" borderId="54" xfId="0" applyFont="1" applyBorder="1" applyAlignment="1">
      <alignment/>
    </xf>
    <xf numFmtId="3" fontId="16" fillId="0" borderId="30" xfId="42" applyNumberFormat="1" applyFont="1" applyBorder="1" applyAlignment="1">
      <alignment horizontal="center"/>
    </xf>
    <xf numFmtId="0" fontId="2" fillId="0" borderId="95" xfId="0" applyFont="1" applyBorder="1" applyAlignment="1">
      <alignment horizontal="center"/>
    </xf>
    <xf numFmtId="0" fontId="2" fillId="0" borderId="96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32" borderId="100" xfId="0" applyFont="1" applyFill="1" applyBorder="1" applyAlignment="1">
      <alignment horizontal="center"/>
    </xf>
    <xf numFmtId="0" fontId="2" fillId="0" borderId="98" xfId="0" applyFont="1" applyBorder="1" applyAlignment="1">
      <alignment horizontal="left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95" xfId="0" applyFont="1" applyBorder="1" applyAlignment="1">
      <alignment horizontal="left"/>
    </xf>
    <xf numFmtId="0" fontId="2" fillId="32" borderId="101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102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165" fontId="2" fillId="0" borderId="33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Fill="1" applyAlignment="1">
      <alignment/>
    </xf>
    <xf numFmtId="165" fontId="2" fillId="0" borderId="21" xfId="0" applyNumberFormat="1" applyFont="1" applyBorder="1" applyAlignment="1">
      <alignment horizontal="center"/>
    </xf>
    <xf numFmtId="0" fontId="1" fillId="0" borderId="10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52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9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52" xfId="0" applyFont="1" applyFill="1" applyBorder="1" applyAlignment="1">
      <alignment horizontal="left"/>
    </xf>
    <xf numFmtId="0" fontId="9" fillId="0" borderId="52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2" fillId="0" borderId="87" xfId="0" applyFont="1" applyBorder="1" applyAlignment="1">
      <alignment horizontal="center"/>
    </xf>
    <xf numFmtId="0" fontId="2" fillId="0" borderId="82" xfId="0" applyFont="1" applyBorder="1" applyAlignment="1">
      <alignment/>
    </xf>
    <xf numFmtId="0" fontId="1" fillId="0" borderId="103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0" fillId="0" borderId="0" xfId="0" applyFont="1" applyAlignment="1">
      <alignment vertical="center"/>
    </xf>
    <xf numFmtId="0" fontId="1" fillId="0" borderId="1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04" xfId="0" applyFont="1" applyBorder="1" applyAlignment="1">
      <alignment horizontal="center"/>
    </xf>
    <xf numFmtId="0" fontId="1" fillId="0" borderId="105" xfId="0" applyFont="1" applyBorder="1" applyAlignment="1">
      <alignment horizontal="center"/>
    </xf>
    <xf numFmtId="0" fontId="1" fillId="0" borderId="106" xfId="0" applyFont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20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22" fillId="0" borderId="13" xfId="0" applyFont="1" applyBorder="1" applyAlignment="1">
      <alignment horizontal="left"/>
    </xf>
    <xf numFmtId="0" fontId="122" fillId="0" borderId="13" xfId="0" applyFont="1" applyBorder="1" applyAlignment="1">
      <alignment horizontal="center"/>
    </xf>
    <xf numFmtId="0" fontId="2" fillId="33" borderId="107" xfId="0" applyFont="1" applyFill="1" applyBorder="1" applyAlignment="1">
      <alignment/>
    </xf>
    <xf numFmtId="0" fontId="2" fillId="33" borderId="108" xfId="0" applyFont="1" applyFill="1" applyBorder="1" applyAlignment="1">
      <alignment/>
    </xf>
    <xf numFmtId="0" fontId="2" fillId="33" borderId="109" xfId="0" applyFont="1" applyFill="1" applyBorder="1" applyAlignment="1">
      <alignment/>
    </xf>
    <xf numFmtId="0" fontId="9" fillId="33" borderId="110" xfId="0" applyFont="1" applyFill="1" applyBorder="1" applyAlignment="1">
      <alignment horizontal="center"/>
    </xf>
    <xf numFmtId="0" fontId="2" fillId="33" borderId="111" xfId="0" applyFont="1" applyFill="1" applyBorder="1" applyAlignment="1">
      <alignment horizontal="center"/>
    </xf>
    <xf numFmtId="0" fontId="2" fillId="33" borderId="112" xfId="0" applyFont="1" applyFill="1" applyBorder="1" applyAlignment="1">
      <alignment horizontal="center"/>
    </xf>
    <xf numFmtId="0" fontId="2" fillId="33" borderId="113" xfId="0" applyFont="1" applyFill="1" applyBorder="1" applyAlignment="1">
      <alignment horizontal="center"/>
    </xf>
    <xf numFmtId="0" fontId="2" fillId="33" borderId="114" xfId="0" applyFont="1" applyFill="1" applyBorder="1" applyAlignment="1">
      <alignment horizontal="center"/>
    </xf>
    <xf numFmtId="0" fontId="1" fillId="33" borderId="114" xfId="0" applyFont="1" applyFill="1" applyBorder="1" applyAlignment="1">
      <alignment horizontal="center"/>
    </xf>
    <xf numFmtId="0" fontId="2" fillId="33" borderId="115" xfId="0" applyFont="1" applyFill="1" applyBorder="1" applyAlignment="1">
      <alignment horizontal="center"/>
    </xf>
    <xf numFmtId="0" fontId="2" fillId="33" borderId="116" xfId="0" applyFont="1" applyFill="1" applyBorder="1" applyAlignment="1">
      <alignment horizontal="center"/>
    </xf>
    <xf numFmtId="0" fontId="2" fillId="33" borderId="117" xfId="0" applyFont="1" applyFill="1" applyBorder="1" applyAlignment="1">
      <alignment horizontal="center"/>
    </xf>
    <xf numFmtId="0" fontId="2" fillId="33" borderId="118" xfId="0" applyFont="1" applyFill="1" applyBorder="1" applyAlignment="1">
      <alignment horizontal="center"/>
    </xf>
    <xf numFmtId="0" fontId="2" fillId="33" borderId="119" xfId="0" applyFont="1" applyFill="1" applyBorder="1" applyAlignment="1">
      <alignment horizontal="center"/>
    </xf>
    <xf numFmtId="0" fontId="1" fillId="34" borderId="107" xfId="0" applyFont="1" applyFill="1" applyBorder="1" applyAlignment="1">
      <alignment/>
    </xf>
    <xf numFmtId="0" fontId="2" fillId="34" borderId="108" xfId="0" applyFont="1" applyFill="1" applyBorder="1" applyAlignment="1">
      <alignment/>
    </xf>
    <xf numFmtId="0" fontId="2" fillId="34" borderId="109" xfId="0" applyFont="1" applyFill="1" applyBorder="1" applyAlignment="1">
      <alignment/>
    </xf>
    <xf numFmtId="0" fontId="7" fillId="34" borderId="120" xfId="0" applyFont="1" applyFill="1" applyBorder="1" applyAlignment="1">
      <alignment horizontal="center"/>
    </xf>
    <xf numFmtId="0" fontId="7" fillId="34" borderId="121" xfId="0" applyFont="1" applyFill="1" applyBorder="1" applyAlignment="1">
      <alignment horizontal="center"/>
    </xf>
    <xf numFmtId="0" fontId="1" fillId="35" borderId="107" xfId="0" applyFont="1" applyFill="1" applyBorder="1" applyAlignment="1">
      <alignment/>
    </xf>
    <xf numFmtId="0" fontId="2" fillId="35" borderId="108" xfId="0" applyFont="1" applyFill="1" applyBorder="1" applyAlignment="1">
      <alignment/>
    </xf>
    <xf numFmtId="0" fontId="2" fillId="35" borderId="109" xfId="0" applyFont="1" applyFill="1" applyBorder="1" applyAlignment="1">
      <alignment/>
    </xf>
    <xf numFmtId="0" fontId="2" fillId="35" borderId="108" xfId="0" applyFont="1" applyFill="1" applyBorder="1" applyAlignment="1">
      <alignment horizontal="center"/>
    </xf>
    <xf numFmtId="0" fontId="1" fillId="35" borderId="108" xfId="0" applyFont="1" applyFill="1" applyBorder="1" applyAlignment="1">
      <alignment horizontal="center"/>
    </xf>
    <xf numFmtId="0" fontId="7" fillId="35" borderId="109" xfId="0" applyFont="1" applyFill="1" applyBorder="1" applyAlignment="1">
      <alignment horizontal="center"/>
    </xf>
    <xf numFmtId="0" fontId="7" fillId="35" borderId="120" xfId="0" applyFont="1" applyFill="1" applyBorder="1" applyAlignment="1">
      <alignment horizontal="center"/>
    </xf>
    <xf numFmtId="0" fontId="2" fillId="35" borderId="122" xfId="0" applyFont="1" applyFill="1" applyBorder="1" applyAlignment="1">
      <alignment horizontal="center"/>
    </xf>
    <xf numFmtId="0" fontId="2" fillId="35" borderId="114" xfId="0" applyFont="1" applyFill="1" applyBorder="1" applyAlignment="1">
      <alignment horizontal="center"/>
    </xf>
    <xf numFmtId="0" fontId="2" fillId="35" borderId="113" xfId="0" applyFont="1" applyFill="1" applyBorder="1" applyAlignment="1">
      <alignment horizontal="center"/>
    </xf>
    <xf numFmtId="0" fontId="2" fillId="35" borderId="112" xfId="0" applyFont="1" applyFill="1" applyBorder="1" applyAlignment="1">
      <alignment horizontal="center"/>
    </xf>
    <xf numFmtId="0" fontId="2" fillId="35" borderId="112" xfId="0" applyFont="1" applyFill="1" applyBorder="1" applyAlignment="1">
      <alignment horizontal="center"/>
    </xf>
    <xf numFmtId="0" fontId="2" fillId="35" borderId="115" xfId="0" applyFont="1" applyFill="1" applyBorder="1" applyAlignment="1">
      <alignment horizontal="center"/>
    </xf>
    <xf numFmtId="0" fontId="2" fillId="35" borderId="115" xfId="0" applyFont="1" applyFill="1" applyBorder="1" applyAlignment="1">
      <alignment horizontal="center"/>
    </xf>
    <xf numFmtId="0" fontId="2" fillId="35" borderId="116" xfId="0" applyFont="1" applyFill="1" applyBorder="1" applyAlignment="1">
      <alignment horizontal="center"/>
    </xf>
    <xf numFmtId="0" fontId="2" fillId="35" borderId="117" xfId="0" applyFont="1" applyFill="1" applyBorder="1" applyAlignment="1">
      <alignment horizontal="center"/>
    </xf>
    <xf numFmtId="0" fontId="2" fillId="35" borderId="123" xfId="0" applyFont="1" applyFill="1" applyBorder="1" applyAlignment="1">
      <alignment horizontal="center"/>
    </xf>
    <xf numFmtId="0" fontId="2" fillId="35" borderId="118" xfId="0" applyFont="1" applyFill="1" applyBorder="1" applyAlignment="1">
      <alignment horizontal="center"/>
    </xf>
    <xf numFmtId="0" fontId="2" fillId="35" borderId="118" xfId="0" applyFont="1" applyFill="1" applyBorder="1" applyAlignment="1">
      <alignment horizontal="center"/>
    </xf>
    <xf numFmtId="0" fontId="1" fillId="36" borderId="107" xfId="0" applyFont="1" applyFill="1" applyBorder="1" applyAlignment="1">
      <alignment/>
    </xf>
    <xf numFmtId="0" fontId="2" fillId="36" borderId="108" xfId="0" applyFont="1" applyFill="1" applyBorder="1" applyAlignment="1">
      <alignment/>
    </xf>
    <xf numFmtId="0" fontId="2" fillId="36" borderId="109" xfId="0" applyFont="1" applyFill="1" applyBorder="1" applyAlignment="1">
      <alignment/>
    </xf>
    <xf numFmtId="0" fontId="1" fillId="36" borderId="108" xfId="0" applyFont="1" applyFill="1" applyBorder="1" applyAlignment="1">
      <alignment horizontal="center"/>
    </xf>
    <xf numFmtId="0" fontId="2" fillId="36" borderId="122" xfId="0" applyFont="1" applyFill="1" applyBorder="1" applyAlignment="1">
      <alignment horizontal="center"/>
    </xf>
    <xf numFmtId="0" fontId="2" fillId="36" borderId="114" xfId="0" applyFont="1" applyFill="1" applyBorder="1" applyAlignment="1">
      <alignment horizontal="center"/>
    </xf>
    <xf numFmtId="0" fontId="2" fillId="36" borderId="113" xfId="0" applyFont="1" applyFill="1" applyBorder="1" applyAlignment="1">
      <alignment horizontal="center"/>
    </xf>
    <xf numFmtId="0" fontId="2" fillId="36" borderId="112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2" fillId="36" borderId="115" xfId="0" applyFont="1" applyFill="1" applyBorder="1" applyAlignment="1">
      <alignment horizontal="center"/>
    </xf>
    <xf numFmtId="0" fontId="2" fillId="36" borderId="117" xfId="0" applyFont="1" applyFill="1" applyBorder="1" applyAlignment="1">
      <alignment horizontal="center"/>
    </xf>
    <xf numFmtId="0" fontId="1" fillId="37" borderId="107" xfId="0" applyFont="1" applyFill="1" applyBorder="1" applyAlignment="1">
      <alignment/>
    </xf>
    <xf numFmtId="0" fontId="2" fillId="37" borderId="108" xfId="0" applyFont="1" applyFill="1" applyBorder="1" applyAlignment="1">
      <alignment/>
    </xf>
    <xf numFmtId="0" fontId="2" fillId="37" borderId="109" xfId="0" applyFont="1" applyFill="1" applyBorder="1" applyAlignment="1">
      <alignment/>
    </xf>
    <xf numFmtId="0" fontId="2" fillId="37" borderId="108" xfId="0" applyFont="1" applyFill="1" applyBorder="1" applyAlignment="1">
      <alignment horizontal="center"/>
    </xf>
    <xf numFmtId="0" fontId="1" fillId="37" borderId="108" xfId="0" applyFont="1" applyFill="1" applyBorder="1" applyAlignment="1">
      <alignment horizontal="center"/>
    </xf>
    <xf numFmtId="0" fontId="7" fillId="37" borderId="109" xfId="0" applyFont="1" applyFill="1" applyBorder="1" applyAlignment="1">
      <alignment horizontal="center"/>
    </xf>
    <xf numFmtId="0" fontId="7" fillId="37" borderId="120" xfId="0" applyFont="1" applyFill="1" applyBorder="1" applyAlignment="1">
      <alignment horizontal="center"/>
    </xf>
    <xf numFmtId="0" fontId="7" fillId="37" borderId="121" xfId="0" applyFont="1" applyFill="1" applyBorder="1" applyAlignment="1">
      <alignment horizontal="center"/>
    </xf>
    <xf numFmtId="0" fontId="2" fillId="37" borderId="111" xfId="0" applyFont="1" applyFill="1" applyBorder="1" applyAlignment="1">
      <alignment horizontal="center"/>
    </xf>
    <xf numFmtId="0" fontId="2" fillId="37" borderId="112" xfId="0" applyFont="1" applyFill="1" applyBorder="1" applyAlignment="1">
      <alignment horizontal="center"/>
    </xf>
    <xf numFmtId="0" fontId="2" fillId="37" borderId="113" xfId="0" applyFont="1" applyFill="1" applyBorder="1" applyAlignment="1">
      <alignment horizontal="center"/>
    </xf>
    <xf numFmtId="0" fontId="2" fillId="37" borderId="114" xfId="0" applyFont="1" applyFill="1" applyBorder="1" applyAlignment="1">
      <alignment horizontal="center"/>
    </xf>
    <xf numFmtId="0" fontId="2" fillId="37" borderId="115" xfId="0" applyFont="1" applyFill="1" applyBorder="1" applyAlignment="1">
      <alignment horizontal="center"/>
    </xf>
    <xf numFmtId="0" fontId="2" fillId="37" borderId="116" xfId="0" applyFont="1" applyFill="1" applyBorder="1" applyAlignment="1">
      <alignment horizontal="center"/>
    </xf>
    <xf numFmtId="0" fontId="2" fillId="37" borderId="117" xfId="0" applyFont="1" applyFill="1" applyBorder="1" applyAlignment="1">
      <alignment horizontal="center"/>
    </xf>
    <xf numFmtId="0" fontId="2" fillId="37" borderId="123" xfId="0" applyFont="1" applyFill="1" applyBorder="1" applyAlignment="1">
      <alignment horizontal="center"/>
    </xf>
    <xf numFmtId="0" fontId="2" fillId="37" borderId="118" xfId="0" applyFont="1" applyFill="1" applyBorder="1" applyAlignment="1">
      <alignment horizontal="center"/>
    </xf>
    <xf numFmtId="0" fontId="2" fillId="37" borderId="124" xfId="0" applyFont="1" applyFill="1" applyBorder="1" applyAlignment="1">
      <alignment horizontal="center"/>
    </xf>
    <xf numFmtId="0" fontId="1" fillId="38" borderId="107" xfId="0" applyFont="1" applyFill="1" applyBorder="1" applyAlignment="1">
      <alignment/>
    </xf>
    <xf numFmtId="0" fontId="2" fillId="38" borderId="108" xfId="0" applyFont="1" applyFill="1" applyBorder="1" applyAlignment="1">
      <alignment/>
    </xf>
    <xf numFmtId="0" fontId="2" fillId="38" borderId="109" xfId="0" applyFont="1" applyFill="1" applyBorder="1" applyAlignment="1">
      <alignment/>
    </xf>
    <xf numFmtId="0" fontId="2" fillId="38" borderId="108" xfId="0" applyFont="1" applyFill="1" applyBorder="1" applyAlignment="1">
      <alignment horizontal="center"/>
    </xf>
    <xf numFmtId="0" fontId="1" fillId="38" borderId="108" xfId="0" applyFont="1" applyFill="1" applyBorder="1" applyAlignment="1">
      <alignment horizontal="center"/>
    </xf>
    <xf numFmtId="0" fontId="7" fillId="38" borderId="109" xfId="0" applyFont="1" applyFill="1" applyBorder="1" applyAlignment="1">
      <alignment horizontal="center"/>
    </xf>
    <xf numFmtId="0" fontId="7" fillId="38" borderId="120" xfId="0" applyFont="1" applyFill="1" applyBorder="1" applyAlignment="1">
      <alignment horizontal="center"/>
    </xf>
    <xf numFmtId="0" fontId="7" fillId="38" borderId="121" xfId="0" applyFont="1" applyFill="1" applyBorder="1" applyAlignment="1">
      <alignment horizontal="center"/>
    </xf>
    <xf numFmtId="0" fontId="2" fillId="38" borderId="122" xfId="0" applyFont="1" applyFill="1" applyBorder="1" applyAlignment="1">
      <alignment horizontal="center"/>
    </xf>
    <xf numFmtId="0" fontId="2" fillId="38" borderId="114" xfId="0" applyFont="1" applyFill="1" applyBorder="1" applyAlignment="1">
      <alignment horizontal="center"/>
    </xf>
    <xf numFmtId="0" fontId="2" fillId="38" borderId="113" xfId="0" applyFont="1" applyFill="1" applyBorder="1" applyAlignment="1">
      <alignment horizontal="center"/>
    </xf>
    <xf numFmtId="0" fontId="2" fillId="38" borderId="112" xfId="0" applyFont="1" applyFill="1" applyBorder="1" applyAlignment="1">
      <alignment horizontal="center"/>
    </xf>
    <xf numFmtId="0" fontId="2" fillId="38" borderId="115" xfId="0" applyFont="1" applyFill="1" applyBorder="1" applyAlignment="1">
      <alignment horizontal="center"/>
    </xf>
    <xf numFmtId="0" fontId="2" fillId="38" borderId="117" xfId="0" applyFont="1" applyFill="1" applyBorder="1" applyAlignment="1">
      <alignment horizontal="center"/>
    </xf>
    <xf numFmtId="0" fontId="2" fillId="38" borderId="123" xfId="0" applyFont="1" applyFill="1" applyBorder="1" applyAlignment="1">
      <alignment horizontal="center"/>
    </xf>
    <xf numFmtId="0" fontId="2" fillId="38" borderId="118" xfId="0" applyFont="1" applyFill="1" applyBorder="1" applyAlignment="1">
      <alignment horizontal="center"/>
    </xf>
    <xf numFmtId="0" fontId="2" fillId="38" borderId="124" xfId="0" applyFont="1" applyFill="1" applyBorder="1" applyAlignment="1">
      <alignment horizontal="center"/>
    </xf>
    <xf numFmtId="0" fontId="1" fillId="39" borderId="107" xfId="0" applyFont="1" applyFill="1" applyBorder="1" applyAlignment="1">
      <alignment/>
    </xf>
    <xf numFmtId="0" fontId="2" fillId="39" borderId="108" xfId="0" applyFont="1" applyFill="1" applyBorder="1" applyAlignment="1">
      <alignment/>
    </xf>
    <xf numFmtId="0" fontId="2" fillId="39" borderId="109" xfId="0" applyFont="1" applyFill="1" applyBorder="1" applyAlignment="1">
      <alignment/>
    </xf>
    <xf numFmtId="0" fontId="2" fillId="39" borderId="108" xfId="0" applyFont="1" applyFill="1" applyBorder="1" applyAlignment="1">
      <alignment horizontal="center"/>
    </xf>
    <xf numFmtId="0" fontId="1" fillId="39" borderId="108" xfId="0" applyFont="1" applyFill="1" applyBorder="1" applyAlignment="1">
      <alignment horizontal="center"/>
    </xf>
    <xf numFmtId="0" fontId="7" fillId="39" borderId="109" xfId="0" applyFont="1" applyFill="1" applyBorder="1" applyAlignment="1">
      <alignment horizontal="center"/>
    </xf>
    <xf numFmtId="0" fontId="7" fillId="39" borderId="120" xfId="0" applyFont="1" applyFill="1" applyBorder="1" applyAlignment="1">
      <alignment horizontal="center"/>
    </xf>
    <xf numFmtId="0" fontId="7" fillId="39" borderId="121" xfId="0" applyFont="1" applyFill="1" applyBorder="1" applyAlignment="1">
      <alignment horizontal="center"/>
    </xf>
    <xf numFmtId="0" fontId="2" fillId="39" borderId="122" xfId="0" applyFont="1" applyFill="1" applyBorder="1" applyAlignment="1">
      <alignment horizontal="center"/>
    </xf>
    <xf numFmtId="0" fontId="2" fillId="39" borderId="114" xfId="0" applyFont="1" applyFill="1" applyBorder="1" applyAlignment="1">
      <alignment horizontal="center"/>
    </xf>
    <xf numFmtId="0" fontId="2" fillId="39" borderId="113" xfId="0" applyFont="1" applyFill="1" applyBorder="1" applyAlignment="1">
      <alignment horizontal="center"/>
    </xf>
    <xf numFmtId="0" fontId="2" fillId="39" borderId="112" xfId="0" applyFont="1" applyFill="1" applyBorder="1" applyAlignment="1">
      <alignment horizontal="center"/>
    </xf>
    <xf numFmtId="0" fontId="2" fillId="39" borderId="115" xfId="0" applyFont="1" applyFill="1" applyBorder="1" applyAlignment="1">
      <alignment horizontal="center"/>
    </xf>
    <xf numFmtId="0" fontId="2" fillId="39" borderId="116" xfId="0" applyFont="1" applyFill="1" applyBorder="1" applyAlignment="1">
      <alignment horizontal="center"/>
    </xf>
    <xf numFmtId="0" fontId="2" fillId="39" borderId="117" xfId="0" applyFont="1" applyFill="1" applyBorder="1" applyAlignment="1">
      <alignment horizontal="center"/>
    </xf>
    <xf numFmtId="0" fontId="2" fillId="39" borderId="123" xfId="0" applyFont="1" applyFill="1" applyBorder="1" applyAlignment="1">
      <alignment horizontal="center"/>
    </xf>
    <xf numFmtId="0" fontId="2" fillId="39" borderId="118" xfId="0" applyFont="1" applyFill="1" applyBorder="1" applyAlignment="1">
      <alignment horizontal="center"/>
    </xf>
    <xf numFmtId="0" fontId="2" fillId="39" borderId="124" xfId="0" applyFont="1" applyFill="1" applyBorder="1" applyAlignment="1">
      <alignment horizontal="center"/>
    </xf>
    <xf numFmtId="0" fontId="1" fillId="40" borderId="107" xfId="0" applyFont="1" applyFill="1" applyBorder="1" applyAlignment="1">
      <alignment/>
    </xf>
    <xf numFmtId="0" fontId="2" fillId="40" borderId="108" xfId="0" applyFont="1" applyFill="1" applyBorder="1" applyAlignment="1">
      <alignment/>
    </xf>
    <xf numFmtId="0" fontId="2" fillId="40" borderId="109" xfId="0" applyFont="1" applyFill="1" applyBorder="1" applyAlignment="1">
      <alignment/>
    </xf>
    <xf numFmtId="0" fontId="2" fillId="40" borderId="108" xfId="0" applyFont="1" applyFill="1" applyBorder="1" applyAlignment="1">
      <alignment horizontal="center"/>
    </xf>
    <xf numFmtId="0" fontId="1" fillId="40" borderId="108" xfId="0" applyFont="1" applyFill="1" applyBorder="1" applyAlignment="1">
      <alignment horizontal="center"/>
    </xf>
    <xf numFmtId="0" fontId="7" fillId="40" borderId="109" xfId="0" applyFont="1" applyFill="1" applyBorder="1" applyAlignment="1">
      <alignment horizontal="center"/>
    </xf>
    <xf numFmtId="0" fontId="7" fillId="40" borderId="120" xfId="0" applyFont="1" applyFill="1" applyBorder="1" applyAlignment="1">
      <alignment horizontal="center"/>
    </xf>
    <xf numFmtId="0" fontId="7" fillId="40" borderId="110" xfId="0" applyFont="1" applyFill="1" applyBorder="1" applyAlignment="1">
      <alignment horizontal="center"/>
    </xf>
    <xf numFmtId="0" fontId="2" fillId="40" borderId="122" xfId="0" applyFont="1" applyFill="1" applyBorder="1" applyAlignment="1">
      <alignment horizontal="center"/>
    </xf>
    <xf numFmtId="0" fontId="2" fillId="40" borderId="114" xfId="0" applyFont="1" applyFill="1" applyBorder="1" applyAlignment="1">
      <alignment horizontal="center"/>
    </xf>
    <xf numFmtId="0" fontId="2" fillId="40" borderId="113" xfId="0" applyFont="1" applyFill="1" applyBorder="1" applyAlignment="1">
      <alignment horizontal="center"/>
    </xf>
    <xf numFmtId="0" fontId="2" fillId="40" borderId="112" xfId="0" applyFont="1" applyFill="1" applyBorder="1" applyAlignment="1">
      <alignment horizontal="center"/>
    </xf>
    <xf numFmtId="0" fontId="2" fillId="40" borderId="115" xfId="0" applyFont="1" applyFill="1" applyBorder="1" applyAlignment="1">
      <alignment horizontal="center"/>
    </xf>
    <xf numFmtId="0" fontId="2" fillId="40" borderId="117" xfId="0" applyFont="1" applyFill="1" applyBorder="1" applyAlignment="1">
      <alignment horizontal="center"/>
    </xf>
    <xf numFmtId="0" fontId="2" fillId="40" borderId="123" xfId="0" applyFont="1" applyFill="1" applyBorder="1" applyAlignment="1">
      <alignment horizontal="center"/>
    </xf>
    <xf numFmtId="0" fontId="2" fillId="40" borderId="118" xfId="0" applyFont="1" applyFill="1" applyBorder="1" applyAlignment="1">
      <alignment horizontal="center"/>
    </xf>
    <xf numFmtId="0" fontId="2" fillId="40" borderId="119" xfId="0" applyFont="1" applyFill="1" applyBorder="1" applyAlignment="1">
      <alignment horizontal="center"/>
    </xf>
    <xf numFmtId="0" fontId="1" fillId="41" borderId="107" xfId="0" applyFont="1" applyFill="1" applyBorder="1" applyAlignment="1">
      <alignment/>
    </xf>
    <xf numFmtId="0" fontId="2" fillId="41" borderId="108" xfId="0" applyFont="1" applyFill="1" applyBorder="1" applyAlignment="1">
      <alignment/>
    </xf>
    <xf numFmtId="0" fontId="2" fillId="41" borderId="109" xfId="0" applyFont="1" applyFill="1" applyBorder="1" applyAlignment="1">
      <alignment/>
    </xf>
    <xf numFmtId="0" fontId="2" fillId="41" borderId="108" xfId="0" applyFont="1" applyFill="1" applyBorder="1" applyAlignment="1">
      <alignment horizontal="center"/>
    </xf>
    <xf numFmtId="0" fontId="1" fillId="41" borderId="108" xfId="0" applyFont="1" applyFill="1" applyBorder="1" applyAlignment="1">
      <alignment horizontal="center"/>
    </xf>
    <xf numFmtId="0" fontId="7" fillId="41" borderId="109" xfId="0" applyFont="1" applyFill="1" applyBorder="1" applyAlignment="1">
      <alignment horizontal="center"/>
    </xf>
    <xf numFmtId="0" fontId="7" fillId="41" borderId="120" xfId="0" applyFont="1" applyFill="1" applyBorder="1" applyAlignment="1">
      <alignment horizontal="center"/>
    </xf>
    <xf numFmtId="0" fontId="7" fillId="41" borderId="121" xfId="0" applyFont="1" applyFill="1" applyBorder="1" applyAlignment="1">
      <alignment horizontal="center"/>
    </xf>
    <xf numFmtId="0" fontId="2" fillId="41" borderId="122" xfId="0" applyFont="1" applyFill="1" applyBorder="1" applyAlignment="1">
      <alignment horizontal="center"/>
    </xf>
    <xf numFmtId="0" fontId="2" fillId="41" borderId="114" xfId="0" applyFont="1" applyFill="1" applyBorder="1" applyAlignment="1">
      <alignment horizontal="center"/>
    </xf>
    <xf numFmtId="0" fontId="2" fillId="41" borderId="113" xfId="0" applyFont="1" applyFill="1" applyBorder="1" applyAlignment="1">
      <alignment horizontal="center"/>
    </xf>
    <xf numFmtId="0" fontId="2" fillId="41" borderId="112" xfId="0" applyFont="1" applyFill="1" applyBorder="1" applyAlignment="1">
      <alignment horizontal="center"/>
    </xf>
    <xf numFmtId="0" fontId="2" fillId="41" borderId="115" xfId="0" applyFont="1" applyFill="1" applyBorder="1" applyAlignment="1">
      <alignment horizontal="center"/>
    </xf>
    <xf numFmtId="0" fontId="2" fillId="41" borderId="117" xfId="0" applyFont="1" applyFill="1" applyBorder="1" applyAlignment="1">
      <alignment horizontal="center"/>
    </xf>
    <xf numFmtId="0" fontId="2" fillId="41" borderId="123" xfId="0" applyFont="1" applyFill="1" applyBorder="1" applyAlignment="1">
      <alignment horizontal="center"/>
    </xf>
    <xf numFmtId="0" fontId="2" fillId="41" borderId="118" xfId="0" applyFont="1" applyFill="1" applyBorder="1" applyAlignment="1">
      <alignment horizontal="center"/>
    </xf>
    <xf numFmtId="0" fontId="2" fillId="41" borderId="124" xfId="0" applyFont="1" applyFill="1" applyBorder="1" applyAlignment="1">
      <alignment horizontal="center"/>
    </xf>
    <xf numFmtId="0" fontId="1" fillId="42" borderId="107" xfId="0" applyFont="1" applyFill="1" applyBorder="1" applyAlignment="1">
      <alignment/>
    </xf>
    <xf numFmtId="0" fontId="2" fillId="42" borderId="108" xfId="0" applyFont="1" applyFill="1" applyBorder="1" applyAlignment="1">
      <alignment/>
    </xf>
    <xf numFmtId="0" fontId="2" fillId="42" borderId="109" xfId="0" applyFont="1" applyFill="1" applyBorder="1" applyAlignment="1">
      <alignment/>
    </xf>
    <xf numFmtId="0" fontId="2" fillId="42" borderId="108" xfId="0" applyFont="1" applyFill="1" applyBorder="1" applyAlignment="1">
      <alignment horizontal="center"/>
    </xf>
    <xf numFmtId="0" fontId="1" fillId="42" borderId="108" xfId="0" applyFont="1" applyFill="1" applyBorder="1" applyAlignment="1">
      <alignment horizontal="center"/>
    </xf>
    <xf numFmtId="0" fontId="7" fillId="42" borderId="109" xfId="0" applyFont="1" applyFill="1" applyBorder="1" applyAlignment="1">
      <alignment horizontal="center"/>
    </xf>
    <xf numFmtId="0" fontId="7" fillId="42" borderId="120" xfId="0" applyFont="1" applyFill="1" applyBorder="1" applyAlignment="1">
      <alignment horizontal="center"/>
    </xf>
    <xf numFmtId="0" fontId="7" fillId="42" borderId="121" xfId="0" applyFont="1" applyFill="1" applyBorder="1" applyAlignment="1">
      <alignment horizontal="center"/>
    </xf>
    <xf numFmtId="0" fontId="2" fillId="42" borderId="122" xfId="0" applyFont="1" applyFill="1" applyBorder="1" applyAlignment="1">
      <alignment horizontal="center"/>
    </xf>
    <xf numFmtId="0" fontId="2" fillId="42" borderId="114" xfId="0" applyFont="1" applyFill="1" applyBorder="1" applyAlignment="1">
      <alignment horizontal="center"/>
    </xf>
    <xf numFmtId="0" fontId="2" fillId="42" borderId="113" xfId="0" applyFont="1" applyFill="1" applyBorder="1" applyAlignment="1">
      <alignment horizontal="center"/>
    </xf>
    <xf numFmtId="0" fontId="2" fillId="42" borderId="112" xfId="0" applyFont="1" applyFill="1" applyBorder="1" applyAlignment="1">
      <alignment horizontal="center"/>
    </xf>
    <xf numFmtId="0" fontId="2" fillId="42" borderId="117" xfId="0" applyFont="1" applyFill="1" applyBorder="1" applyAlignment="1">
      <alignment horizontal="center"/>
    </xf>
    <xf numFmtId="0" fontId="2" fillId="42" borderId="123" xfId="0" applyFont="1" applyFill="1" applyBorder="1" applyAlignment="1">
      <alignment horizontal="center"/>
    </xf>
    <xf numFmtId="0" fontId="2" fillId="42" borderId="115" xfId="0" applyFont="1" applyFill="1" applyBorder="1" applyAlignment="1">
      <alignment horizontal="center"/>
    </xf>
    <xf numFmtId="0" fontId="2" fillId="42" borderId="118" xfId="0" applyFont="1" applyFill="1" applyBorder="1" applyAlignment="1">
      <alignment horizontal="center"/>
    </xf>
    <xf numFmtId="0" fontId="2" fillId="42" borderId="124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 quotePrefix="1">
      <alignment horizontal="center"/>
    </xf>
    <xf numFmtId="0" fontId="1" fillId="39" borderId="114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18" xfId="0" applyFont="1" applyBorder="1" applyAlignment="1" quotePrefix="1">
      <alignment horizontal="center"/>
    </xf>
    <xf numFmtId="0" fontId="1" fillId="39" borderId="116" xfId="0" applyFont="1" applyFill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37" borderId="114" xfId="0" applyFont="1" applyFill="1" applyBorder="1" applyAlignment="1">
      <alignment horizontal="center"/>
    </xf>
    <xf numFmtId="0" fontId="123" fillId="0" borderId="13" xfId="0" applyFont="1" applyBorder="1" applyAlignment="1">
      <alignment horizontal="left"/>
    </xf>
    <xf numFmtId="0" fontId="123" fillId="0" borderId="13" xfId="0" applyFont="1" applyBorder="1" applyAlignment="1">
      <alignment horizontal="center"/>
    </xf>
    <xf numFmtId="0" fontId="123" fillId="0" borderId="0" xfId="0" applyFont="1" applyBorder="1" applyAlignment="1">
      <alignment horizontal="center"/>
    </xf>
    <xf numFmtId="0" fontId="123" fillId="0" borderId="30" xfId="0" applyFont="1" applyBorder="1" applyAlignment="1">
      <alignment horizontal="center"/>
    </xf>
    <xf numFmtId="0" fontId="124" fillId="0" borderId="13" xfId="0" applyFont="1" applyBorder="1" applyAlignment="1">
      <alignment horizontal="left"/>
    </xf>
    <xf numFmtId="0" fontId="124" fillId="0" borderId="13" xfId="0" applyFont="1" applyBorder="1" applyAlignment="1">
      <alignment horizontal="center"/>
    </xf>
    <xf numFmtId="0" fontId="124" fillId="0" borderId="0" xfId="0" applyFont="1" applyBorder="1" applyAlignment="1">
      <alignment horizontal="center"/>
    </xf>
    <xf numFmtId="0" fontId="124" fillId="0" borderId="30" xfId="0" applyFont="1" applyBorder="1" applyAlignment="1">
      <alignment horizontal="center"/>
    </xf>
    <xf numFmtId="0" fontId="124" fillId="0" borderId="52" xfId="0" applyFont="1" applyBorder="1" applyAlignment="1">
      <alignment horizontal="center"/>
    </xf>
    <xf numFmtId="0" fontId="124" fillId="0" borderId="53" xfId="0" applyFont="1" applyBorder="1" applyAlignment="1">
      <alignment horizontal="center"/>
    </xf>
    <xf numFmtId="0" fontId="124" fillId="0" borderId="52" xfId="0" applyFont="1" applyBorder="1" applyAlignment="1">
      <alignment horizontal="left"/>
    </xf>
    <xf numFmtId="0" fontId="124" fillId="0" borderId="21" xfId="0" applyFont="1" applyBorder="1" applyAlignment="1">
      <alignment horizontal="center"/>
    </xf>
    <xf numFmtId="3" fontId="124" fillId="0" borderId="30" xfId="0" applyNumberFormat="1" applyFont="1" applyBorder="1" applyAlignment="1">
      <alignment horizontal="center"/>
    </xf>
    <xf numFmtId="0" fontId="124" fillId="0" borderId="28" xfId="0" applyFont="1" applyBorder="1" applyAlignment="1">
      <alignment horizontal="center"/>
    </xf>
    <xf numFmtId="0" fontId="124" fillId="0" borderId="15" xfId="0" applyFont="1" applyBorder="1" applyAlignment="1">
      <alignment horizontal="left"/>
    </xf>
    <xf numFmtId="0" fontId="124" fillId="0" borderId="15" xfId="0" applyFont="1" applyBorder="1" applyAlignment="1">
      <alignment horizontal="center"/>
    </xf>
    <xf numFmtId="0" fontId="124" fillId="0" borderId="39" xfId="0" applyFont="1" applyBorder="1" applyAlignment="1">
      <alignment horizontal="center"/>
    </xf>
    <xf numFmtId="0" fontId="123" fillId="0" borderId="17" xfId="0" applyFont="1" applyBorder="1" applyAlignment="1">
      <alignment horizontal="left"/>
    </xf>
    <xf numFmtId="0" fontId="123" fillId="0" borderId="17" xfId="0" applyFont="1" applyBorder="1" applyAlignment="1">
      <alignment horizontal="center"/>
    </xf>
    <xf numFmtId="0" fontId="123" fillId="0" borderId="18" xfId="0" applyFont="1" applyBorder="1" applyAlignment="1">
      <alignment horizontal="center"/>
    </xf>
    <xf numFmtId="0" fontId="123" fillId="0" borderId="31" xfId="0" applyFont="1" applyBorder="1" applyAlignment="1">
      <alignment horizontal="center"/>
    </xf>
    <xf numFmtId="0" fontId="124" fillId="0" borderId="17" xfId="0" applyFont="1" applyBorder="1" applyAlignment="1">
      <alignment horizontal="left"/>
    </xf>
    <xf numFmtId="0" fontId="124" fillId="0" borderId="18" xfId="0" applyFont="1" applyBorder="1" applyAlignment="1">
      <alignment horizontal="center"/>
    </xf>
    <xf numFmtId="0" fontId="124" fillId="0" borderId="17" xfId="0" applyFont="1" applyBorder="1" applyAlignment="1">
      <alignment horizontal="center"/>
    </xf>
    <xf numFmtId="0" fontId="124" fillId="0" borderId="31" xfId="0" applyFont="1" applyBorder="1" applyAlignment="1">
      <alignment horizontal="center"/>
    </xf>
    <xf numFmtId="0" fontId="123" fillId="0" borderId="44" xfId="0" applyFont="1" applyBorder="1" applyAlignment="1">
      <alignment horizontal="left"/>
    </xf>
    <xf numFmtId="0" fontId="123" fillId="0" borderId="44" xfId="0" applyFont="1" applyBorder="1" applyAlignment="1">
      <alignment horizontal="center"/>
    </xf>
    <xf numFmtId="0" fontId="123" fillId="0" borderId="43" xfId="0" applyFont="1" applyBorder="1" applyAlignment="1">
      <alignment horizontal="center"/>
    </xf>
    <xf numFmtId="0" fontId="123" fillId="0" borderId="42" xfId="0" applyFont="1" applyBorder="1" applyAlignment="1">
      <alignment horizontal="center"/>
    </xf>
    <xf numFmtId="0" fontId="124" fillId="0" borderId="12" xfId="0" applyFont="1" applyBorder="1" applyAlignment="1">
      <alignment horizontal="left"/>
    </xf>
    <xf numFmtId="0" fontId="123" fillId="0" borderId="52" xfId="0" applyFont="1" applyBorder="1" applyAlignment="1">
      <alignment/>
    </xf>
    <xf numFmtId="0" fontId="123" fillId="0" borderId="52" xfId="0" applyFont="1" applyBorder="1" applyAlignment="1">
      <alignment horizontal="center"/>
    </xf>
    <xf numFmtId="0" fontId="123" fillId="0" borderId="53" xfId="0" applyFont="1" applyBorder="1" applyAlignment="1">
      <alignment horizontal="center"/>
    </xf>
    <xf numFmtId="0" fontId="123" fillId="0" borderId="13" xfId="0" applyFont="1" applyBorder="1" applyAlignment="1">
      <alignment/>
    </xf>
    <xf numFmtId="0" fontId="123" fillId="0" borderId="13" xfId="0" applyFont="1" applyBorder="1" applyAlignment="1">
      <alignment/>
    </xf>
    <xf numFmtId="0" fontId="123" fillId="0" borderId="12" xfId="0" applyFont="1" applyBorder="1" applyAlignment="1">
      <alignment horizontal="left"/>
    </xf>
    <xf numFmtId="0" fontId="124" fillId="0" borderId="13" xfId="0" applyFont="1" applyFill="1" applyBorder="1" applyAlignment="1">
      <alignment horizontal="left"/>
    </xf>
    <xf numFmtId="0" fontId="124" fillId="0" borderId="13" xfId="0" applyFont="1" applyFill="1" applyBorder="1" applyAlignment="1">
      <alignment horizontal="center"/>
    </xf>
    <xf numFmtId="0" fontId="124" fillId="0" borderId="0" xfId="0" applyFont="1" applyFill="1" applyBorder="1" applyAlignment="1">
      <alignment horizontal="center"/>
    </xf>
    <xf numFmtId="0" fontId="124" fillId="0" borderId="30" xfId="0" applyFont="1" applyFill="1" applyBorder="1" applyAlignment="1">
      <alignment horizontal="center"/>
    </xf>
    <xf numFmtId="3" fontId="125" fillId="0" borderId="31" xfId="0" applyNumberFormat="1" applyFont="1" applyBorder="1" applyAlignment="1">
      <alignment horizontal="center"/>
    </xf>
    <xf numFmtId="0" fontId="124" fillId="0" borderId="44" xfId="0" applyFont="1" applyBorder="1" applyAlignment="1">
      <alignment horizontal="left"/>
    </xf>
    <xf numFmtId="0" fontId="124" fillId="0" borderId="44" xfId="0" applyFont="1" applyBorder="1" applyAlignment="1">
      <alignment horizontal="center"/>
    </xf>
    <xf numFmtId="0" fontId="124" fillId="0" borderId="43" xfId="0" applyFont="1" applyBorder="1" applyAlignment="1">
      <alignment horizontal="center"/>
    </xf>
    <xf numFmtId="0" fontId="124" fillId="0" borderId="42" xfId="0" applyFont="1" applyBorder="1" applyAlignment="1">
      <alignment horizontal="center"/>
    </xf>
    <xf numFmtId="0" fontId="123" fillId="0" borderId="28" xfId="0" applyFont="1" applyBorder="1" applyAlignment="1">
      <alignment horizontal="center"/>
    </xf>
    <xf numFmtId="172" fontId="124" fillId="0" borderId="30" xfId="42" applyNumberFormat="1" applyFont="1" applyBorder="1" applyAlignment="1" quotePrefix="1">
      <alignment horizontal="center"/>
    </xf>
    <xf numFmtId="3" fontId="124" fillId="0" borderId="30" xfId="42" applyNumberFormat="1" applyFont="1" applyBorder="1" applyAlignment="1" quotePrefix="1">
      <alignment horizontal="center"/>
    </xf>
    <xf numFmtId="3" fontId="124" fillId="0" borderId="31" xfId="0" applyNumberFormat="1" applyFont="1" applyBorder="1" applyAlignment="1">
      <alignment horizontal="center"/>
    </xf>
    <xf numFmtId="0" fontId="123" fillId="0" borderId="13" xfId="0" applyFont="1" applyFill="1" applyBorder="1" applyAlignment="1">
      <alignment horizontal="left"/>
    </xf>
    <xf numFmtId="0" fontId="123" fillId="0" borderId="13" xfId="0" applyFont="1" applyFill="1" applyBorder="1" applyAlignment="1">
      <alignment horizontal="center"/>
    </xf>
    <xf numFmtId="0" fontId="123" fillId="0" borderId="0" xfId="0" applyFont="1" applyFill="1" applyBorder="1" applyAlignment="1">
      <alignment horizontal="center"/>
    </xf>
    <xf numFmtId="0" fontId="123" fillId="0" borderId="30" xfId="0" applyFont="1" applyFill="1" applyBorder="1" applyAlignment="1">
      <alignment horizontal="center"/>
    </xf>
    <xf numFmtId="0" fontId="123" fillId="0" borderId="44" xfId="0" applyFont="1" applyFill="1" applyBorder="1" applyAlignment="1">
      <alignment horizontal="left"/>
    </xf>
    <xf numFmtId="0" fontId="123" fillId="0" borderId="44" xfId="0" applyFont="1" applyFill="1" applyBorder="1" applyAlignment="1">
      <alignment horizontal="center"/>
    </xf>
    <xf numFmtId="0" fontId="123" fillId="0" borderId="43" xfId="0" applyFont="1" applyFill="1" applyBorder="1" applyAlignment="1">
      <alignment horizontal="center"/>
    </xf>
    <xf numFmtId="0" fontId="123" fillId="0" borderId="42" xfId="0" applyFont="1" applyFill="1" applyBorder="1" applyAlignment="1">
      <alignment horizontal="center"/>
    </xf>
    <xf numFmtId="0" fontId="126" fillId="0" borderId="17" xfId="0" applyFont="1" applyBorder="1" applyAlignment="1">
      <alignment horizontal="left"/>
    </xf>
    <xf numFmtId="0" fontId="126" fillId="0" borderId="17" xfId="0" applyFont="1" applyBorder="1" applyAlignment="1">
      <alignment horizontal="center"/>
    </xf>
    <xf numFmtId="0" fontId="126" fillId="0" borderId="31" xfId="0" applyFont="1" applyBorder="1" applyAlignment="1">
      <alignment horizontal="center"/>
    </xf>
    <xf numFmtId="0" fontId="126" fillId="0" borderId="13" xfId="0" applyFont="1" applyBorder="1" applyAlignment="1">
      <alignment horizontal="left"/>
    </xf>
    <xf numFmtId="0" fontId="126" fillId="0" borderId="13" xfId="0" applyFont="1" applyBorder="1" applyAlignment="1">
      <alignment horizontal="center"/>
    </xf>
    <xf numFmtId="0" fontId="126" fillId="0" borderId="28" xfId="0" applyFont="1" applyBorder="1" applyAlignment="1">
      <alignment horizontal="center"/>
    </xf>
    <xf numFmtId="0" fontId="126" fillId="0" borderId="44" xfId="0" applyFont="1" applyBorder="1" applyAlignment="1">
      <alignment horizontal="left"/>
    </xf>
    <xf numFmtId="0" fontId="126" fillId="0" borderId="44" xfId="0" applyFont="1" applyBorder="1" applyAlignment="1">
      <alignment horizontal="center"/>
    </xf>
    <xf numFmtId="0" fontId="127" fillId="0" borderId="13" xfId="0" applyFont="1" applyBorder="1" applyAlignment="1">
      <alignment horizontal="left"/>
    </xf>
    <xf numFmtId="0" fontId="127" fillId="0" borderId="13" xfId="0" applyFont="1" applyBorder="1" applyAlignment="1">
      <alignment horizontal="center"/>
    </xf>
    <xf numFmtId="0" fontId="127" fillId="0" borderId="30" xfId="0" applyFont="1" applyBorder="1" applyAlignment="1">
      <alignment horizontal="center"/>
    </xf>
    <xf numFmtId="0" fontId="126" fillId="0" borderId="0" xfId="0" applyFont="1" applyBorder="1" applyAlignment="1">
      <alignment horizontal="center"/>
    </xf>
    <xf numFmtId="0" fontId="126" fillId="0" borderId="30" xfId="0" applyFont="1" applyBorder="1" applyAlignment="1">
      <alignment horizontal="center"/>
    </xf>
    <xf numFmtId="3" fontId="126" fillId="0" borderId="30" xfId="0" applyNumberFormat="1" applyFont="1" applyBorder="1" applyAlignment="1">
      <alignment horizontal="center"/>
    </xf>
    <xf numFmtId="0" fontId="126" fillId="0" borderId="52" xfId="0" applyFont="1" applyBorder="1" applyAlignment="1">
      <alignment horizontal="left"/>
    </xf>
    <xf numFmtId="0" fontId="126" fillId="0" borderId="52" xfId="0" applyFont="1" applyBorder="1" applyAlignment="1">
      <alignment horizontal="center"/>
    </xf>
    <xf numFmtId="0" fontId="126" fillId="0" borderId="53" xfId="0" applyFont="1" applyBorder="1" applyAlignment="1">
      <alignment horizontal="center"/>
    </xf>
    <xf numFmtId="0" fontId="127" fillId="0" borderId="0" xfId="0" applyFont="1" applyBorder="1" applyAlignment="1">
      <alignment horizontal="center"/>
    </xf>
    <xf numFmtId="0" fontId="126" fillId="0" borderId="13" xfId="0" applyFont="1" applyBorder="1" applyAlignment="1">
      <alignment/>
    </xf>
    <xf numFmtId="0" fontId="127" fillId="0" borderId="13" xfId="0" applyFont="1" applyBorder="1" applyAlignment="1">
      <alignment/>
    </xf>
    <xf numFmtId="0" fontId="126" fillId="0" borderId="12" xfId="0" applyFont="1" applyBorder="1" applyAlignment="1">
      <alignment horizontal="left"/>
    </xf>
    <xf numFmtId="0" fontId="127" fillId="0" borderId="17" xfId="0" applyFont="1" applyBorder="1" applyAlignment="1">
      <alignment horizontal="left"/>
    </xf>
    <xf numFmtId="0" fontId="127" fillId="0" borderId="18" xfId="0" applyFont="1" applyBorder="1" applyAlignment="1">
      <alignment horizontal="center"/>
    </xf>
    <xf numFmtId="0" fontId="127" fillId="0" borderId="17" xfId="0" applyFont="1" applyBorder="1" applyAlignment="1">
      <alignment horizontal="center"/>
    </xf>
    <xf numFmtId="0" fontId="127" fillId="0" borderId="31" xfId="0" applyFont="1" applyBorder="1" applyAlignment="1">
      <alignment horizontal="center"/>
    </xf>
    <xf numFmtId="3" fontId="127" fillId="0" borderId="30" xfId="0" applyNumberFormat="1" applyFont="1" applyBorder="1" applyAlignment="1">
      <alignment horizontal="center"/>
    </xf>
    <xf numFmtId="0" fontId="127" fillId="0" borderId="44" xfId="0" applyFont="1" applyBorder="1" applyAlignment="1">
      <alignment horizontal="left"/>
    </xf>
    <xf numFmtId="0" fontId="127" fillId="0" borderId="44" xfId="0" applyFont="1" applyBorder="1" applyAlignment="1">
      <alignment horizontal="center"/>
    </xf>
    <xf numFmtId="0" fontId="127" fillId="0" borderId="42" xfId="0" applyFont="1" applyBorder="1" applyAlignment="1">
      <alignment horizontal="center"/>
    </xf>
    <xf numFmtId="0" fontId="126" fillId="0" borderId="42" xfId="0" applyFont="1" applyBorder="1" applyAlignment="1">
      <alignment horizontal="center"/>
    </xf>
    <xf numFmtId="0" fontId="126" fillId="0" borderId="15" xfId="0" applyFont="1" applyBorder="1" applyAlignment="1">
      <alignment horizontal="left"/>
    </xf>
    <xf numFmtId="0" fontId="126" fillId="0" borderId="15" xfId="0" applyFont="1" applyBorder="1" applyAlignment="1">
      <alignment horizontal="center"/>
    </xf>
    <xf numFmtId="0" fontId="126" fillId="0" borderId="39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126" fillId="0" borderId="18" xfId="0" applyFont="1" applyBorder="1" applyAlignment="1">
      <alignment horizontal="center"/>
    </xf>
    <xf numFmtId="3" fontId="126" fillId="0" borderId="31" xfId="0" applyNumberFormat="1" applyFont="1" applyBorder="1" applyAlignment="1">
      <alignment horizontal="center"/>
    </xf>
    <xf numFmtId="0" fontId="126" fillId="0" borderId="12" xfId="0" applyFont="1" applyBorder="1" applyAlignment="1">
      <alignment horizontal="center"/>
    </xf>
    <xf numFmtId="0" fontId="128" fillId="0" borderId="13" xfId="0" applyFont="1" applyBorder="1" applyAlignment="1">
      <alignment horizontal="center"/>
    </xf>
    <xf numFmtId="0" fontId="128" fillId="0" borderId="30" xfId="0" applyFont="1" applyBorder="1" applyAlignment="1">
      <alignment horizontal="center"/>
    </xf>
    <xf numFmtId="3" fontId="128" fillId="0" borderId="30" xfId="0" applyNumberFormat="1" applyFont="1" applyBorder="1" applyAlignment="1">
      <alignment horizontal="center"/>
    </xf>
    <xf numFmtId="0" fontId="129" fillId="0" borderId="13" xfId="0" applyFont="1" applyBorder="1" applyAlignment="1">
      <alignment horizontal="center"/>
    </xf>
    <xf numFmtId="0" fontId="129" fillId="0" borderId="30" xfId="0" applyFont="1" applyBorder="1" applyAlignment="1">
      <alignment horizontal="center"/>
    </xf>
    <xf numFmtId="0" fontId="128" fillId="0" borderId="13" xfId="0" applyFont="1" applyBorder="1" applyAlignment="1">
      <alignment horizontal="left"/>
    </xf>
    <xf numFmtId="0" fontId="129" fillId="0" borderId="0" xfId="0" applyFont="1" applyBorder="1" applyAlignment="1">
      <alignment horizontal="center"/>
    </xf>
    <xf numFmtId="0" fontId="128" fillId="0" borderId="17" xfId="0" applyFont="1" applyBorder="1" applyAlignment="1">
      <alignment horizontal="left"/>
    </xf>
    <xf numFmtId="0" fontId="128" fillId="0" borderId="17" xfId="0" applyFont="1" applyBorder="1" applyAlignment="1">
      <alignment horizontal="center"/>
    </xf>
    <xf numFmtId="0" fontId="128" fillId="0" borderId="18" xfId="0" applyFont="1" applyBorder="1" applyAlignment="1">
      <alignment horizontal="center"/>
    </xf>
    <xf numFmtId="3" fontId="128" fillId="0" borderId="31" xfId="0" applyNumberFormat="1" applyFont="1" applyBorder="1" applyAlignment="1">
      <alignment horizontal="center"/>
    </xf>
    <xf numFmtId="0" fontId="129" fillId="0" borderId="13" xfId="0" applyFont="1" applyBorder="1" applyAlignment="1">
      <alignment horizontal="left"/>
    </xf>
    <xf numFmtId="0" fontId="128" fillId="0" borderId="0" xfId="0" applyFont="1" applyBorder="1" applyAlignment="1">
      <alignment horizontal="center"/>
    </xf>
    <xf numFmtId="0" fontId="129" fillId="0" borderId="17" xfId="0" applyFont="1" applyBorder="1" applyAlignment="1">
      <alignment horizontal="left"/>
    </xf>
    <xf numFmtId="0" fontId="129" fillId="0" borderId="17" xfId="0" applyFont="1" applyBorder="1" applyAlignment="1">
      <alignment horizontal="center"/>
    </xf>
    <xf numFmtId="0" fontId="129" fillId="0" borderId="31" xfId="0" applyFont="1" applyBorder="1" applyAlignment="1">
      <alignment horizontal="center"/>
    </xf>
    <xf numFmtId="0" fontId="129" fillId="0" borderId="44" xfId="0" applyFont="1" applyBorder="1" applyAlignment="1">
      <alignment horizontal="left"/>
    </xf>
    <xf numFmtId="0" fontId="129" fillId="0" borderId="44" xfId="0" applyFont="1" applyBorder="1" applyAlignment="1">
      <alignment horizontal="center"/>
    </xf>
    <xf numFmtId="0" fontId="129" fillId="0" borderId="42" xfId="0" applyFont="1" applyBorder="1" applyAlignment="1">
      <alignment horizontal="center"/>
    </xf>
    <xf numFmtId="0" fontId="128" fillId="0" borderId="52" xfId="0" applyFont="1" applyBorder="1" applyAlignment="1">
      <alignment horizontal="left"/>
    </xf>
    <xf numFmtId="0" fontId="128" fillId="0" borderId="52" xfId="0" applyFont="1" applyBorder="1" applyAlignment="1">
      <alignment horizontal="center"/>
    </xf>
    <xf numFmtId="0" fontId="128" fillId="0" borderId="53" xfId="0" applyFont="1" applyBorder="1" applyAlignment="1">
      <alignment horizontal="center"/>
    </xf>
    <xf numFmtId="0" fontId="129" fillId="0" borderId="18" xfId="0" applyFont="1" applyBorder="1" applyAlignment="1">
      <alignment horizontal="center"/>
    </xf>
    <xf numFmtId="3" fontId="130" fillId="0" borderId="30" xfId="42" applyNumberFormat="1" applyFont="1" applyBorder="1" applyAlignment="1">
      <alignment horizontal="center"/>
    </xf>
    <xf numFmtId="0" fontId="128" fillId="0" borderId="15" xfId="0" applyFont="1" applyBorder="1" applyAlignment="1">
      <alignment horizontal="left"/>
    </xf>
    <xf numFmtId="0" fontId="128" fillId="0" borderId="15" xfId="0" applyFont="1" applyBorder="1" applyAlignment="1">
      <alignment horizontal="center"/>
    </xf>
    <xf numFmtId="0" fontId="128" fillId="0" borderId="39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5" borderId="114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0" fontId="1" fillId="36" borderId="114" xfId="0" applyFont="1" applyFill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38" borderId="1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40" borderId="114" xfId="0" applyFont="1" applyFill="1" applyBorder="1" applyAlignment="1">
      <alignment horizontal="center"/>
    </xf>
    <xf numFmtId="0" fontId="1" fillId="0" borderId="125" xfId="0" applyFont="1" applyBorder="1" applyAlignment="1">
      <alignment horizontal="center"/>
    </xf>
    <xf numFmtId="0" fontId="1" fillId="0" borderId="43" xfId="0" applyFont="1" applyBorder="1" applyAlignment="1" quotePrefix="1">
      <alignment horizontal="center"/>
    </xf>
    <xf numFmtId="0" fontId="1" fillId="0" borderId="15" xfId="0" applyFont="1" applyBorder="1" applyAlignment="1">
      <alignment horizontal="left"/>
    </xf>
    <xf numFmtId="0" fontId="1" fillId="41" borderId="114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" fillId="42" borderId="114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06" xfId="0" applyFont="1" applyBorder="1" applyAlignment="1">
      <alignment/>
    </xf>
    <xf numFmtId="0" fontId="1" fillId="0" borderId="104" xfId="0" applyFont="1" applyBorder="1" applyAlignment="1">
      <alignment/>
    </xf>
    <xf numFmtId="0" fontId="1" fillId="0" borderId="10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26" xfId="0" applyFont="1" applyBorder="1" applyAlignment="1">
      <alignment/>
    </xf>
    <xf numFmtId="0" fontId="1" fillId="0" borderId="127" xfId="0" applyFont="1" applyBorder="1" applyAlignment="1">
      <alignment/>
    </xf>
    <xf numFmtId="0" fontId="1" fillId="0" borderId="128" xfId="0" applyFont="1" applyBorder="1" applyAlignment="1">
      <alignment/>
    </xf>
    <xf numFmtId="0" fontId="1" fillId="0" borderId="129" xfId="0" applyFont="1" applyBorder="1" applyAlignment="1">
      <alignment/>
    </xf>
    <xf numFmtId="0" fontId="1" fillId="7" borderId="0" xfId="0" applyFont="1" applyFill="1" applyBorder="1" applyAlignment="1">
      <alignment horizontal="center"/>
    </xf>
    <xf numFmtId="0" fontId="1" fillId="35" borderId="108" xfId="0" applyFont="1" applyFill="1" applyBorder="1" applyAlignment="1">
      <alignment horizontal="center"/>
    </xf>
    <xf numFmtId="0" fontId="1" fillId="36" borderId="108" xfId="0" applyFont="1" applyFill="1" applyBorder="1" applyAlignment="1">
      <alignment horizontal="center"/>
    </xf>
    <xf numFmtId="0" fontId="1" fillId="37" borderId="108" xfId="0" applyFont="1" applyFill="1" applyBorder="1" applyAlignment="1">
      <alignment horizontal="center"/>
    </xf>
    <xf numFmtId="0" fontId="1" fillId="38" borderId="108" xfId="0" applyFont="1" applyFill="1" applyBorder="1" applyAlignment="1">
      <alignment horizontal="center"/>
    </xf>
    <xf numFmtId="0" fontId="1" fillId="39" borderId="108" xfId="0" applyFont="1" applyFill="1" applyBorder="1" applyAlignment="1">
      <alignment horizontal="center"/>
    </xf>
    <xf numFmtId="0" fontId="1" fillId="40" borderId="108" xfId="0" applyFont="1" applyFill="1" applyBorder="1" applyAlignment="1">
      <alignment horizontal="center"/>
    </xf>
    <xf numFmtId="0" fontId="1" fillId="41" borderId="108" xfId="0" applyFont="1" applyFill="1" applyBorder="1" applyAlignment="1">
      <alignment horizontal="center"/>
    </xf>
    <xf numFmtId="0" fontId="1" fillId="42" borderId="108" xfId="0" applyFont="1" applyFill="1" applyBorder="1" applyAlignment="1">
      <alignment horizontal="center"/>
    </xf>
    <xf numFmtId="0" fontId="2" fillId="43" borderId="0" xfId="0" applyFont="1" applyFill="1" applyAlignment="1">
      <alignment/>
    </xf>
    <xf numFmtId="0" fontId="2" fillId="43" borderId="0" xfId="0" applyFont="1" applyFill="1" applyAlignment="1">
      <alignment horizontal="center"/>
    </xf>
    <xf numFmtId="0" fontId="1" fillId="43" borderId="0" xfId="0" applyFont="1" applyFill="1" applyAlignment="1">
      <alignment/>
    </xf>
    <xf numFmtId="0" fontId="1" fillId="4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1" fillId="0" borderId="5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54" xfId="0" applyFont="1" applyFill="1" applyBorder="1" applyAlignment="1">
      <alignment horizontal="center" vertical="top"/>
    </xf>
    <xf numFmtId="0" fontId="1" fillId="0" borderId="130" xfId="0" applyFont="1" applyBorder="1" applyAlignment="1">
      <alignment/>
    </xf>
    <xf numFmtId="0" fontId="1" fillId="0" borderId="131" xfId="0" applyFont="1" applyBorder="1" applyAlignment="1">
      <alignment/>
    </xf>
    <xf numFmtId="0" fontId="1" fillId="44" borderId="0" xfId="0" applyFont="1" applyFill="1" applyAlignment="1">
      <alignment horizontal="center"/>
    </xf>
    <xf numFmtId="0" fontId="2" fillId="44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1" fillId="0" borderId="66" xfId="0" applyFont="1" applyBorder="1" applyAlignment="1">
      <alignment horizontal="center"/>
    </xf>
    <xf numFmtId="0" fontId="1" fillId="44" borderId="36" xfId="0" applyFont="1" applyFill="1" applyBorder="1" applyAlignment="1">
      <alignment horizontal="center"/>
    </xf>
    <xf numFmtId="0" fontId="1" fillId="44" borderId="0" xfId="0" applyFont="1" applyFill="1" applyBorder="1" applyAlignment="1">
      <alignment horizontal="center"/>
    </xf>
    <xf numFmtId="0" fontId="2" fillId="44" borderId="0" xfId="0" applyFont="1" applyFill="1" applyBorder="1" applyAlignment="1">
      <alignment horizontal="center"/>
    </xf>
    <xf numFmtId="0" fontId="2" fillId="44" borderId="28" xfId="0" applyFont="1" applyFill="1" applyBorder="1" applyAlignment="1">
      <alignment horizontal="center"/>
    </xf>
    <xf numFmtId="0" fontId="1" fillId="44" borderId="28" xfId="0" applyFont="1" applyFill="1" applyBorder="1" applyAlignment="1">
      <alignment horizontal="center"/>
    </xf>
    <xf numFmtId="0" fontId="1" fillId="7" borderId="36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32" borderId="67" xfId="0" applyFont="1" applyFill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1" fillId="44" borderId="59" xfId="0" applyFont="1" applyFill="1" applyBorder="1" applyAlignment="1">
      <alignment horizontal="center"/>
    </xf>
    <xf numFmtId="0" fontId="1" fillId="44" borderId="57" xfId="0" applyFont="1" applyFill="1" applyBorder="1" applyAlignment="1">
      <alignment horizontal="center"/>
    </xf>
    <xf numFmtId="0" fontId="1" fillId="44" borderId="58" xfId="0" applyFont="1" applyFill="1" applyBorder="1" applyAlignment="1">
      <alignment horizontal="center"/>
    </xf>
    <xf numFmtId="0" fontId="124" fillId="0" borderId="17" xfId="0" applyFont="1" applyFill="1" applyBorder="1" applyAlignment="1">
      <alignment horizontal="left"/>
    </xf>
    <xf numFmtId="0" fontId="124" fillId="0" borderId="18" xfId="0" applyFont="1" applyFill="1" applyBorder="1" applyAlignment="1">
      <alignment horizontal="center"/>
    </xf>
    <xf numFmtId="0" fontId="124" fillId="0" borderId="17" xfId="0" applyFont="1" applyFill="1" applyBorder="1" applyAlignment="1">
      <alignment horizontal="center"/>
    </xf>
    <xf numFmtId="0" fontId="124" fillId="0" borderId="3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32" borderId="67" xfId="0" applyFont="1" applyFill="1" applyBorder="1" applyAlignment="1">
      <alignment horizontal="center"/>
    </xf>
    <xf numFmtId="0" fontId="2" fillId="44" borderId="57" xfId="0" applyFont="1" applyFill="1" applyBorder="1" applyAlignment="1">
      <alignment horizontal="center"/>
    </xf>
    <xf numFmtId="0" fontId="1" fillId="0" borderId="12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36" borderId="116" xfId="0" applyFont="1" applyFill="1" applyBorder="1" applyAlignment="1">
      <alignment horizontal="center"/>
    </xf>
    <xf numFmtId="0" fontId="1" fillId="0" borderId="97" xfId="0" applyFont="1" applyBorder="1" applyAlignment="1">
      <alignment horizontal="center"/>
    </xf>
    <xf numFmtId="0" fontId="1" fillId="0" borderId="95" xfId="0" applyFont="1" applyBorder="1" applyAlignment="1">
      <alignment horizontal="center"/>
    </xf>
    <xf numFmtId="0" fontId="126" fillId="0" borderId="30" xfId="0" applyFont="1" applyFill="1" applyBorder="1" applyAlignment="1">
      <alignment horizontal="center"/>
    </xf>
    <xf numFmtId="0" fontId="127" fillId="0" borderId="30" xfId="0" applyFont="1" applyFill="1" applyBorder="1" applyAlignment="1">
      <alignment horizontal="center"/>
    </xf>
    <xf numFmtId="0" fontId="131" fillId="0" borderId="0" xfId="0" applyFont="1" applyAlignment="1">
      <alignment horizontal="center"/>
    </xf>
    <xf numFmtId="0" fontId="122" fillId="43" borderId="0" xfId="0" applyFont="1" applyFill="1" applyAlignment="1">
      <alignment/>
    </xf>
    <xf numFmtId="0" fontId="2" fillId="43" borderId="0" xfId="0" applyFont="1" applyFill="1" applyBorder="1" applyAlignment="1">
      <alignment/>
    </xf>
    <xf numFmtId="0" fontId="2" fillId="43" borderId="0" xfId="0" applyFont="1" applyFill="1" applyBorder="1" applyAlignment="1">
      <alignment horizontal="center"/>
    </xf>
    <xf numFmtId="0" fontId="2" fillId="43" borderId="15" xfId="0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1" fillId="0" borderId="0" xfId="0" applyFont="1" applyBorder="1" applyAlignment="1">
      <alignment horizontal="center"/>
    </xf>
    <xf numFmtId="0" fontId="122" fillId="32" borderId="0" xfId="0" applyFont="1" applyFill="1" applyBorder="1" applyAlignment="1">
      <alignment horizontal="center"/>
    </xf>
    <xf numFmtId="0" fontId="123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126" fillId="0" borderId="13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33" borderId="114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43" borderId="0" xfId="0" applyFont="1" applyFill="1" applyAlignment="1">
      <alignment horizontal="right"/>
    </xf>
    <xf numFmtId="0" fontId="1" fillId="44" borderId="0" xfId="0" applyFont="1" applyFill="1" applyAlignment="1">
      <alignment horizontal="right"/>
    </xf>
    <xf numFmtId="0" fontId="1" fillId="7" borderId="0" xfId="0" applyFont="1" applyFill="1" applyAlignment="1">
      <alignment horizontal="right"/>
    </xf>
    <xf numFmtId="0" fontId="1" fillId="36" borderId="0" xfId="0" applyFont="1" applyFill="1" applyAlignment="1">
      <alignment horizontal="right"/>
    </xf>
    <xf numFmtId="3" fontId="1" fillId="0" borderId="0" xfId="0" applyNumberFormat="1" applyFont="1" applyAlignment="1">
      <alignment horizontal="right"/>
    </xf>
    <xf numFmtId="0" fontId="131" fillId="0" borderId="0" xfId="0" applyFont="1" applyFill="1" applyBorder="1" applyAlignment="1">
      <alignment horizontal="center"/>
    </xf>
    <xf numFmtId="0" fontId="123" fillId="0" borderId="12" xfId="0" applyFont="1" applyFill="1" applyBorder="1" applyAlignment="1">
      <alignment horizontal="left"/>
    </xf>
    <xf numFmtId="3" fontId="124" fillId="0" borderId="30" xfId="0" applyNumberFormat="1" applyFont="1" applyFill="1" applyBorder="1" applyAlignment="1">
      <alignment horizontal="center"/>
    </xf>
    <xf numFmtId="0" fontId="122" fillId="0" borderId="44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31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126" fillId="0" borderId="13" xfId="0" applyFont="1" applyFill="1" applyBorder="1" applyAlignment="1">
      <alignment horizontal="center"/>
    </xf>
    <xf numFmtId="0" fontId="126" fillId="0" borderId="0" xfId="0" applyFont="1" applyFill="1" applyBorder="1" applyAlignment="1">
      <alignment horizontal="center"/>
    </xf>
    <xf numFmtId="0" fontId="127" fillId="0" borderId="13" xfId="0" applyFont="1" applyFill="1" applyBorder="1" applyAlignment="1">
      <alignment horizontal="left"/>
    </xf>
    <xf numFmtId="0" fontId="127" fillId="0" borderId="13" xfId="0" applyFont="1" applyFill="1" applyBorder="1" applyAlignment="1">
      <alignment horizontal="center"/>
    </xf>
    <xf numFmtId="0" fontId="127" fillId="0" borderId="0" xfId="0" applyFont="1" applyFill="1" applyBorder="1" applyAlignment="1">
      <alignment horizontal="center"/>
    </xf>
    <xf numFmtId="0" fontId="127" fillId="0" borderId="17" xfId="0" applyFont="1" applyFill="1" applyBorder="1" applyAlignment="1">
      <alignment horizontal="left"/>
    </xf>
    <xf numFmtId="0" fontId="127" fillId="0" borderId="17" xfId="0" applyFont="1" applyFill="1" applyBorder="1" applyAlignment="1">
      <alignment horizontal="center"/>
    </xf>
    <xf numFmtId="0" fontId="127" fillId="0" borderId="18" xfId="0" applyFont="1" applyFill="1" applyBorder="1" applyAlignment="1">
      <alignment horizontal="center"/>
    </xf>
    <xf numFmtId="0" fontId="127" fillId="0" borderId="31" xfId="0" applyFont="1" applyFill="1" applyBorder="1" applyAlignment="1">
      <alignment horizontal="center"/>
    </xf>
    <xf numFmtId="0" fontId="126" fillId="0" borderId="28" xfId="0" applyFont="1" applyFill="1" applyBorder="1" applyAlignment="1">
      <alignment horizontal="center"/>
    </xf>
    <xf numFmtId="0" fontId="128" fillId="0" borderId="13" xfId="0" applyFont="1" applyFill="1" applyBorder="1" applyAlignment="1">
      <alignment horizontal="left"/>
    </xf>
    <xf numFmtId="0" fontId="128" fillId="0" borderId="13" xfId="0" applyFont="1" applyFill="1" applyBorder="1" applyAlignment="1">
      <alignment horizontal="center"/>
    </xf>
    <xf numFmtId="0" fontId="128" fillId="0" borderId="0" xfId="0" applyFont="1" applyFill="1" applyBorder="1" applyAlignment="1">
      <alignment horizontal="center"/>
    </xf>
    <xf numFmtId="0" fontId="128" fillId="0" borderId="30" xfId="0" applyFont="1" applyFill="1" applyBorder="1" applyAlignment="1">
      <alignment horizontal="center"/>
    </xf>
    <xf numFmtId="0" fontId="129" fillId="0" borderId="13" xfId="0" applyFont="1" applyFill="1" applyBorder="1" applyAlignment="1">
      <alignment horizontal="left"/>
    </xf>
    <xf numFmtId="0" fontId="129" fillId="0" borderId="13" xfId="0" applyFont="1" applyFill="1" applyBorder="1" applyAlignment="1">
      <alignment horizontal="center"/>
    </xf>
    <xf numFmtId="0" fontId="129" fillId="0" borderId="0" xfId="0" applyFont="1" applyFill="1" applyBorder="1" applyAlignment="1">
      <alignment horizontal="center"/>
    </xf>
    <xf numFmtId="0" fontId="129" fillId="0" borderId="30" xfId="0" applyFont="1" applyFill="1" applyBorder="1" applyAlignment="1">
      <alignment horizontal="center"/>
    </xf>
    <xf numFmtId="0" fontId="1" fillId="0" borderId="105" xfId="0" applyFont="1" applyFill="1" applyBorder="1" applyAlignment="1">
      <alignment horizontal="center"/>
    </xf>
    <xf numFmtId="0" fontId="123" fillId="0" borderId="16" xfId="0" applyFont="1" applyFill="1" applyBorder="1" applyAlignment="1">
      <alignment horizontal="left"/>
    </xf>
    <xf numFmtId="0" fontId="129" fillId="0" borderId="44" xfId="0" applyFont="1" applyFill="1" applyBorder="1" applyAlignment="1">
      <alignment horizontal="left"/>
    </xf>
    <xf numFmtId="0" fontId="129" fillId="0" borderId="44" xfId="0" applyFont="1" applyFill="1" applyBorder="1" applyAlignment="1">
      <alignment horizontal="center"/>
    </xf>
    <xf numFmtId="0" fontId="129" fillId="0" borderId="43" xfId="0" applyFont="1" applyFill="1" applyBorder="1" applyAlignment="1">
      <alignment horizontal="center"/>
    </xf>
    <xf numFmtId="0" fontId="129" fillId="0" borderId="42" xfId="0" applyFont="1" applyFill="1" applyBorder="1" applyAlignment="1">
      <alignment horizontal="center"/>
    </xf>
    <xf numFmtId="0" fontId="122" fillId="0" borderId="1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left"/>
    </xf>
    <xf numFmtId="0" fontId="131" fillId="0" borderId="15" xfId="0" applyFont="1" applyFill="1" applyBorder="1" applyAlignment="1">
      <alignment horizontal="center"/>
    </xf>
    <xf numFmtId="0" fontId="122" fillId="0" borderId="13" xfId="0" applyFont="1" applyFill="1" applyBorder="1" applyAlignment="1">
      <alignment horizontal="left"/>
    </xf>
    <xf numFmtId="0" fontId="122" fillId="0" borderId="0" xfId="0" applyFont="1" applyFill="1" applyBorder="1" applyAlignment="1">
      <alignment horizontal="center"/>
    </xf>
    <xf numFmtId="0" fontId="122" fillId="0" borderId="30" xfId="0" applyFont="1" applyFill="1" applyBorder="1" applyAlignment="1">
      <alignment horizontal="center"/>
    </xf>
    <xf numFmtId="0" fontId="132" fillId="0" borderId="17" xfId="0" applyFont="1" applyFill="1" applyBorder="1" applyAlignment="1">
      <alignment horizontal="center"/>
    </xf>
    <xf numFmtId="0" fontId="132" fillId="0" borderId="18" xfId="0" applyFont="1" applyFill="1" applyBorder="1" applyAlignment="1">
      <alignment horizontal="center"/>
    </xf>
    <xf numFmtId="0" fontId="132" fillId="0" borderId="31" xfId="0" applyFont="1" applyFill="1" applyBorder="1" applyAlignment="1">
      <alignment horizontal="center"/>
    </xf>
    <xf numFmtId="0" fontId="123" fillId="0" borderId="17" xfId="0" applyFont="1" applyFill="1" applyBorder="1" applyAlignment="1">
      <alignment horizontal="left"/>
    </xf>
    <xf numFmtId="0" fontId="123" fillId="0" borderId="18" xfId="0" applyFont="1" applyFill="1" applyBorder="1" applyAlignment="1">
      <alignment horizontal="center"/>
    </xf>
    <xf numFmtId="0" fontId="123" fillId="0" borderId="17" xfId="0" applyFont="1" applyFill="1" applyBorder="1" applyAlignment="1">
      <alignment horizontal="center"/>
    </xf>
    <xf numFmtId="0" fontId="123" fillId="0" borderId="31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33" fillId="0" borderId="13" xfId="0" applyFont="1" applyFill="1" applyBorder="1" applyAlignment="1">
      <alignment vertical="center"/>
    </xf>
    <xf numFmtId="0" fontId="134" fillId="0" borderId="11" xfId="0" applyFont="1" applyBorder="1" applyAlignment="1">
      <alignment horizontal="center"/>
    </xf>
    <xf numFmtId="0" fontId="134" fillId="0" borderId="0" xfId="0" applyFont="1" applyBorder="1" applyAlignment="1">
      <alignment/>
    </xf>
    <xf numFmtId="0" fontId="131" fillId="0" borderId="11" xfId="0" applyFont="1" applyBorder="1" applyAlignment="1">
      <alignment horizontal="center"/>
    </xf>
    <xf numFmtId="0" fontId="124" fillId="34" borderId="13" xfId="0" applyFont="1" applyFill="1" applyBorder="1" applyAlignment="1">
      <alignment horizontal="left"/>
    </xf>
    <xf numFmtId="0" fontId="124" fillId="34" borderId="13" xfId="0" applyFont="1" applyFill="1" applyBorder="1" applyAlignment="1">
      <alignment horizontal="center"/>
    </xf>
    <xf numFmtId="3" fontId="135" fillId="34" borderId="30" xfId="42" applyNumberFormat="1" applyFont="1" applyFill="1" applyBorder="1" applyAlignment="1">
      <alignment horizontal="center"/>
    </xf>
    <xf numFmtId="0" fontId="123" fillId="34" borderId="13" xfId="0" applyFont="1" applyFill="1" applyBorder="1" applyAlignment="1">
      <alignment horizontal="left"/>
    </xf>
    <xf numFmtId="0" fontId="128" fillId="34" borderId="13" xfId="0" applyFont="1" applyFill="1" applyBorder="1" applyAlignment="1">
      <alignment horizontal="left"/>
    </xf>
    <xf numFmtId="0" fontId="128" fillId="34" borderId="13" xfId="0" applyFont="1" applyFill="1" applyBorder="1" applyAlignment="1">
      <alignment horizontal="center"/>
    </xf>
    <xf numFmtId="3" fontId="136" fillId="34" borderId="30" xfId="42" applyNumberFormat="1" applyFont="1" applyFill="1" applyBorder="1" applyAlignment="1">
      <alignment horizontal="center"/>
    </xf>
    <xf numFmtId="0" fontId="129" fillId="34" borderId="13" xfId="0" applyFont="1" applyFill="1" applyBorder="1" applyAlignment="1">
      <alignment horizontal="left"/>
    </xf>
    <xf numFmtId="0" fontId="129" fillId="34" borderId="13" xfId="0" applyFont="1" applyFill="1" applyBorder="1" applyAlignment="1">
      <alignment horizontal="center"/>
    </xf>
    <xf numFmtId="3" fontId="137" fillId="34" borderId="30" xfId="42" applyNumberFormat="1" applyFont="1" applyFill="1" applyBorder="1" applyAlignment="1">
      <alignment horizontal="center"/>
    </xf>
    <xf numFmtId="0" fontId="129" fillId="34" borderId="44" xfId="0" applyFont="1" applyFill="1" applyBorder="1" applyAlignment="1">
      <alignment horizontal="left"/>
    </xf>
    <xf numFmtId="0" fontId="129" fillId="34" borderId="44" xfId="0" applyFont="1" applyFill="1" applyBorder="1" applyAlignment="1">
      <alignment horizontal="center"/>
    </xf>
    <xf numFmtId="3" fontId="137" fillId="34" borderId="42" xfId="42" applyNumberFormat="1" applyFont="1" applyFill="1" applyBorder="1" applyAlignment="1">
      <alignment horizontal="center"/>
    </xf>
    <xf numFmtId="0" fontId="123" fillId="0" borderId="52" xfId="0" applyFont="1" applyBorder="1" applyAlignment="1">
      <alignment horizontal="left"/>
    </xf>
    <xf numFmtId="0" fontId="123" fillId="0" borderId="21" xfId="0" applyFont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124" fillId="6" borderId="13" xfId="0" applyFont="1" applyFill="1" applyBorder="1" applyAlignment="1">
      <alignment horizontal="left"/>
    </xf>
    <xf numFmtId="0" fontId="124" fillId="6" borderId="13" xfId="0" applyFont="1" applyFill="1" applyBorder="1" applyAlignment="1">
      <alignment horizontal="center"/>
    </xf>
    <xf numFmtId="0" fontId="124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center"/>
    </xf>
    <xf numFmtId="0" fontId="2" fillId="6" borderId="13" xfId="0" applyFont="1" applyFill="1" applyBorder="1" applyAlignment="1">
      <alignment/>
    </xf>
    <xf numFmtId="0" fontId="2" fillId="6" borderId="15" xfId="0" applyFont="1" applyFill="1" applyBorder="1" applyAlignment="1">
      <alignment/>
    </xf>
    <xf numFmtId="0" fontId="2" fillId="6" borderId="39" xfId="0" applyFont="1" applyFill="1" applyBorder="1" applyAlignment="1">
      <alignment/>
    </xf>
    <xf numFmtId="0" fontId="2" fillId="6" borderId="3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1" fillId="6" borderId="105" xfId="0" applyFont="1" applyFill="1" applyBorder="1" applyAlignment="1">
      <alignment horizontal="center"/>
    </xf>
    <xf numFmtId="172" fontId="135" fillId="0" borderId="30" xfId="42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7" xfId="0" applyFont="1" applyFill="1" applyBorder="1" applyAlignment="1" quotePrefix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1" fillId="0" borderId="104" xfId="0" applyFont="1" applyFill="1" applyBorder="1" applyAlignment="1">
      <alignment horizontal="center"/>
    </xf>
    <xf numFmtId="0" fontId="131" fillId="0" borderId="24" xfId="0" applyFont="1" applyBorder="1" applyAlignment="1">
      <alignment horizontal="left"/>
    </xf>
    <xf numFmtId="0" fontId="138" fillId="0" borderId="0" xfId="0" applyFont="1" applyBorder="1" applyAlignment="1">
      <alignment horizontal="left"/>
    </xf>
    <xf numFmtId="0" fontId="131" fillId="0" borderId="0" xfId="0" applyFont="1" applyBorder="1" applyAlignment="1">
      <alignment horizontal="left"/>
    </xf>
    <xf numFmtId="0" fontId="131" fillId="0" borderId="0" xfId="0" applyFont="1" applyBorder="1" applyAlignment="1">
      <alignment/>
    </xf>
    <xf numFmtId="0" fontId="138" fillId="0" borderId="0" xfId="0" applyFont="1" applyBorder="1" applyAlignment="1">
      <alignment/>
    </xf>
    <xf numFmtId="0" fontId="138" fillId="0" borderId="61" xfId="0" applyFont="1" applyBorder="1" applyAlignment="1">
      <alignment/>
    </xf>
    <xf numFmtId="0" fontId="138" fillId="0" borderId="11" xfId="0" applyFont="1" applyBorder="1" applyAlignment="1">
      <alignment horizontal="center"/>
    </xf>
    <xf numFmtId="0" fontId="138" fillId="0" borderId="24" xfId="0" applyFont="1" applyBorder="1" applyAlignment="1">
      <alignment horizontal="center"/>
    </xf>
    <xf numFmtId="0" fontId="131" fillId="32" borderId="0" xfId="0" applyFont="1" applyFill="1" applyBorder="1" applyAlignment="1">
      <alignment horizontal="center"/>
    </xf>
    <xf numFmtId="0" fontId="131" fillId="0" borderId="28" xfId="0" applyFont="1" applyBorder="1" applyAlignment="1">
      <alignment horizontal="center"/>
    </xf>
    <xf numFmtId="0" fontId="1" fillId="6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24" fillId="0" borderId="28" xfId="0" applyFont="1" applyFill="1" applyBorder="1" applyAlignment="1">
      <alignment horizontal="center"/>
    </xf>
    <xf numFmtId="0" fontId="129" fillId="0" borderId="17" xfId="0" applyFont="1" applyFill="1" applyBorder="1" applyAlignment="1">
      <alignment horizontal="left"/>
    </xf>
    <xf numFmtId="0" fontId="129" fillId="0" borderId="17" xfId="0" applyFont="1" applyFill="1" applyBorder="1" applyAlignment="1">
      <alignment horizontal="center"/>
    </xf>
    <xf numFmtId="0" fontId="129" fillId="0" borderId="18" xfId="0" applyFont="1" applyFill="1" applyBorder="1" applyAlignment="1">
      <alignment horizontal="center"/>
    </xf>
    <xf numFmtId="0" fontId="129" fillId="0" borderId="31" xfId="0" applyFont="1" applyFill="1" applyBorder="1" applyAlignment="1">
      <alignment horizontal="center"/>
    </xf>
    <xf numFmtId="172" fontId="135" fillId="0" borderId="30" xfId="42" applyNumberFormat="1" applyFont="1" applyBorder="1" applyAlignment="1">
      <alignment/>
    </xf>
    <xf numFmtId="0" fontId="128" fillId="0" borderId="0" xfId="0" applyFont="1" applyBorder="1" applyAlignment="1">
      <alignment horizontal="left"/>
    </xf>
    <xf numFmtId="0" fontId="2" fillId="0" borderId="52" xfId="0" applyFont="1" applyFill="1" applyBorder="1" applyAlignment="1" quotePrefix="1">
      <alignment horizontal="center"/>
    </xf>
    <xf numFmtId="0" fontId="2" fillId="32" borderId="104" xfId="0" applyFont="1" applyFill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32" borderId="105" xfId="0" applyFont="1" applyFill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1" fillId="0" borderId="132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124" fillId="0" borderId="21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6" fillId="0" borderId="13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24" fillId="0" borderId="13" xfId="0" applyFont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 quotePrefix="1">
      <alignment horizontal="center"/>
    </xf>
    <xf numFmtId="0" fontId="2" fillId="0" borderId="92" xfId="0" applyFont="1" applyBorder="1" applyAlignment="1" quotePrefix="1">
      <alignment horizontal="center"/>
    </xf>
    <xf numFmtId="0" fontId="16" fillId="32" borderId="18" xfId="0" applyFont="1" applyFill="1" applyBorder="1" applyAlignment="1">
      <alignment horizontal="center"/>
    </xf>
    <xf numFmtId="0" fontId="124" fillId="0" borderId="52" xfId="0" applyFont="1" applyFill="1" applyBorder="1" applyAlignment="1">
      <alignment horizontal="left"/>
    </xf>
    <xf numFmtId="0" fontId="124" fillId="0" borderId="52" xfId="0" applyFont="1" applyFill="1" applyBorder="1" applyAlignment="1">
      <alignment horizontal="center"/>
    </xf>
    <xf numFmtId="0" fontId="124" fillId="0" borderId="53" xfId="0" applyFont="1" applyFill="1" applyBorder="1" applyAlignment="1">
      <alignment horizontal="center"/>
    </xf>
    <xf numFmtId="0" fontId="129" fillId="0" borderId="29" xfId="0" applyFont="1" applyFill="1" applyBorder="1" applyAlignment="1">
      <alignment horizontal="center"/>
    </xf>
    <xf numFmtId="0" fontId="123" fillId="0" borderId="17" xfId="0" applyFont="1" applyBorder="1" applyAlignment="1">
      <alignment/>
    </xf>
    <xf numFmtId="0" fontId="129" fillId="0" borderId="52" xfId="0" applyFont="1" applyBorder="1" applyAlignment="1">
      <alignment horizontal="left"/>
    </xf>
    <xf numFmtId="0" fontId="129" fillId="0" borderId="28" xfId="0" applyFont="1" applyBorder="1" applyAlignment="1">
      <alignment horizontal="center"/>
    </xf>
    <xf numFmtId="0" fontId="129" fillId="0" borderId="45" xfId="0" applyFont="1" applyBorder="1" applyAlignment="1">
      <alignment horizontal="center"/>
    </xf>
    <xf numFmtId="0" fontId="132" fillId="0" borderId="44" xfId="0" applyFont="1" applyFill="1" applyBorder="1" applyAlignment="1">
      <alignment horizontal="left"/>
    </xf>
    <xf numFmtId="0" fontId="132" fillId="0" borderId="44" xfId="0" applyFont="1" applyFill="1" applyBorder="1" applyAlignment="1">
      <alignment horizontal="center"/>
    </xf>
    <xf numFmtId="0" fontId="132" fillId="0" borderId="43" xfId="0" applyFont="1" applyFill="1" applyBorder="1" applyAlignment="1">
      <alignment horizontal="center"/>
    </xf>
    <xf numFmtId="0" fontId="132" fillId="0" borderId="42" xfId="0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/>
    </xf>
    <xf numFmtId="0" fontId="2" fillId="45" borderId="18" xfId="0" applyFont="1" applyFill="1" applyBorder="1" applyAlignment="1">
      <alignment horizontal="center"/>
    </xf>
    <xf numFmtId="0" fontId="2" fillId="45" borderId="21" xfId="0" applyFont="1" applyFill="1" applyBorder="1" applyAlignment="1">
      <alignment horizontal="center"/>
    </xf>
    <xf numFmtId="0" fontId="133" fillId="45" borderId="0" xfId="0" applyFont="1" applyFill="1" applyBorder="1" applyAlignment="1">
      <alignment vertical="center"/>
    </xf>
    <xf numFmtId="0" fontId="2" fillId="45" borderId="4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top"/>
    </xf>
    <xf numFmtId="0" fontId="124" fillId="0" borderId="44" xfId="0" applyFont="1" applyFill="1" applyBorder="1" applyAlignment="1">
      <alignment horizontal="left"/>
    </xf>
    <xf numFmtId="0" fontId="124" fillId="0" borderId="44" xfId="0" applyFont="1" applyFill="1" applyBorder="1" applyAlignment="1">
      <alignment horizontal="center"/>
    </xf>
    <xf numFmtId="0" fontId="124" fillId="0" borderId="43" xfId="0" applyFont="1" applyFill="1" applyBorder="1" applyAlignment="1">
      <alignment horizontal="center"/>
    </xf>
    <xf numFmtId="0" fontId="124" fillId="0" borderId="42" xfId="0" applyFont="1" applyFill="1" applyBorder="1" applyAlignment="1">
      <alignment horizontal="center"/>
    </xf>
    <xf numFmtId="0" fontId="11" fillId="15" borderId="0" xfId="0" applyFont="1" applyFill="1" applyAlignment="1">
      <alignment horizontal="center"/>
    </xf>
    <xf numFmtId="0" fontId="2" fillId="32" borderId="133" xfId="0" applyFont="1" applyFill="1" applyBorder="1" applyAlignment="1">
      <alignment horizontal="center"/>
    </xf>
    <xf numFmtId="0" fontId="2" fillId="32" borderId="134" xfId="0" applyFont="1" applyFill="1" applyBorder="1" applyAlignment="1">
      <alignment horizontal="center"/>
    </xf>
    <xf numFmtId="0" fontId="2" fillId="32" borderId="135" xfId="0" applyFont="1" applyFill="1" applyBorder="1" applyAlignment="1">
      <alignment horizontal="center"/>
    </xf>
    <xf numFmtId="0" fontId="2" fillId="32" borderId="136" xfId="0" applyFont="1" applyFill="1" applyBorder="1" applyAlignment="1">
      <alignment horizontal="center"/>
    </xf>
    <xf numFmtId="0" fontId="2" fillId="32" borderId="137" xfId="0" applyFont="1" applyFill="1" applyBorder="1" applyAlignment="1">
      <alignment horizontal="center"/>
    </xf>
    <xf numFmtId="0" fontId="2" fillId="32" borderId="138" xfId="0" applyFont="1" applyFill="1" applyBorder="1" applyAlignment="1">
      <alignment horizontal="center"/>
    </xf>
    <xf numFmtId="0" fontId="2" fillId="32" borderId="139" xfId="0" applyFont="1" applyFill="1" applyBorder="1" applyAlignment="1">
      <alignment horizontal="center"/>
    </xf>
    <xf numFmtId="0" fontId="2" fillId="32" borderId="140" xfId="0" applyFont="1" applyFill="1" applyBorder="1" applyAlignment="1">
      <alignment horizontal="center"/>
    </xf>
    <xf numFmtId="0" fontId="2" fillId="32" borderId="141" xfId="0" applyFont="1" applyFill="1" applyBorder="1" applyAlignment="1">
      <alignment horizontal="center"/>
    </xf>
    <xf numFmtId="0" fontId="2" fillId="32" borderId="142" xfId="0" applyFont="1" applyFill="1" applyBorder="1" applyAlignment="1">
      <alignment horizontal="center"/>
    </xf>
    <xf numFmtId="0" fontId="132" fillId="0" borderId="13" xfId="0" applyFont="1" applyFill="1" applyBorder="1" applyAlignment="1">
      <alignment horizontal="center"/>
    </xf>
    <xf numFmtId="0" fontId="132" fillId="0" borderId="0" xfId="0" applyFont="1" applyFill="1" applyBorder="1" applyAlignment="1">
      <alignment horizontal="center"/>
    </xf>
    <xf numFmtId="0" fontId="132" fillId="0" borderId="30" xfId="0" applyFont="1" applyFill="1" applyBorder="1" applyAlignment="1">
      <alignment horizontal="center"/>
    </xf>
    <xf numFmtId="0" fontId="2" fillId="32" borderId="143" xfId="0" applyFont="1" applyFill="1" applyBorder="1" applyAlignment="1">
      <alignment horizontal="center"/>
    </xf>
    <xf numFmtId="0" fontId="2" fillId="32" borderId="144" xfId="0" applyFont="1" applyFill="1" applyBorder="1" applyAlignment="1">
      <alignment horizontal="center"/>
    </xf>
    <xf numFmtId="0" fontId="2" fillId="32" borderId="145" xfId="0" applyFont="1" applyFill="1" applyBorder="1" applyAlignment="1">
      <alignment horizontal="center"/>
    </xf>
    <xf numFmtId="0" fontId="122" fillId="0" borderId="0" xfId="0" applyFont="1" applyAlignment="1">
      <alignment/>
    </xf>
    <xf numFmtId="0" fontId="2" fillId="0" borderId="137" xfId="0" applyFont="1" applyFill="1" applyBorder="1" applyAlignment="1">
      <alignment horizontal="center"/>
    </xf>
    <xf numFmtId="0" fontId="2" fillId="45" borderId="146" xfId="0" applyFont="1" applyFill="1" applyBorder="1" applyAlignment="1">
      <alignment horizontal="center"/>
    </xf>
    <xf numFmtId="0" fontId="2" fillId="45" borderId="137" xfId="0" applyFont="1" applyFill="1" applyBorder="1" applyAlignment="1">
      <alignment horizontal="center"/>
    </xf>
    <xf numFmtId="0" fontId="139" fillId="0" borderId="13" xfId="0" applyFont="1" applyFill="1" applyBorder="1" applyAlignment="1">
      <alignment horizontal="left"/>
    </xf>
    <xf numFmtId="0" fontId="139" fillId="0" borderId="0" xfId="0" applyFont="1" applyFill="1" applyBorder="1" applyAlignment="1">
      <alignment horizontal="center"/>
    </xf>
    <xf numFmtId="0" fontId="139" fillId="0" borderId="13" xfId="0" applyFont="1" applyFill="1" applyBorder="1" applyAlignment="1">
      <alignment horizontal="center"/>
    </xf>
    <xf numFmtId="0" fontId="2" fillId="32" borderId="147" xfId="0" applyFont="1" applyFill="1" applyBorder="1" applyAlignment="1">
      <alignment horizontal="center"/>
    </xf>
    <xf numFmtId="0" fontId="2" fillId="32" borderId="148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16" fillId="32" borderId="147" xfId="0" applyFont="1" applyFill="1" applyBorder="1" applyAlignment="1">
      <alignment horizontal="center"/>
    </xf>
    <xf numFmtId="0" fontId="16" fillId="32" borderId="148" xfId="0" applyFont="1" applyFill="1" applyBorder="1" applyAlignment="1">
      <alignment horizontal="center"/>
    </xf>
    <xf numFmtId="0" fontId="16" fillId="32" borderId="135" xfId="0" applyFont="1" applyFill="1" applyBorder="1" applyAlignment="1">
      <alignment horizontal="center"/>
    </xf>
    <xf numFmtId="0" fontId="123" fillId="0" borderId="15" xfId="0" applyFont="1" applyBorder="1" applyAlignment="1">
      <alignment horizontal="left"/>
    </xf>
    <xf numFmtId="0" fontId="129" fillId="0" borderId="15" xfId="0" applyFont="1" applyBorder="1" applyAlignment="1">
      <alignment horizontal="left"/>
    </xf>
    <xf numFmtId="0" fontId="124" fillId="0" borderId="12" xfId="0" applyFont="1" applyFill="1" applyBorder="1" applyAlignment="1">
      <alignment horizontal="center"/>
    </xf>
    <xf numFmtId="0" fontId="127" fillId="0" borderId="15" xfId="0" applyFont="1" applyBorder="1" applyAlignment="1">
      <alignment horizontal="left"/>
    </xf>
    <xf numFmtId="0" fontId="128" fillId="0" borderId="15" xfId="0" applyFont="1" applyFill="1" applyBorder="1" applyAlignment="1">
      <alignment horizontal="left"/>
    </xf>
    <xf numFmtId="0" fontId="129" fillId="0" borderId="15" xfId="0" applyFont="1" applyFill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124" fillId="0" borderId="46" xfId="0" applyFont="1" applyBorder="1" applyAlignment="1">
      <alignment horizontal="left"/>
    </xf>
    <xf numFmtId="0" fontId="2" fillId="32" borderId="81" xfId="0" applyFont="1" applyFill="1" applyBorder="1" applyAlignment="1">
      <alignment horizontal="center"/>
    </xf>
    <xf numFmtId="0" fontId="2" fillId="45" borderId="12" xfId="0" applyFont="1" applyFill="1" applyBorder="1" applyAlignment="1">
      <alignment horizontal="center"/>
    </xf>
    <xf numFmtId="0" fontId="124" fillId="0" borderId="54" xfId="0" applyFont="1" applyBorder="1" applyAlignment="1">
      <alignment horizontal="left"/>
    </xf>
    <xf numFmtId="0" fontId="126" fillId="0" borderId="30" xfId="0" applyFont="1" applyBorder="1" applyAlignment="1">
      <alignment horizontal="center"/>
    </xf>
    <xf numFmtId="0" fontId="127" fillId="0" borderId="30" xfId="0" applyFont="1" applyBorder="1" applyAlignment="1">
      <alignment horizontal="center"/>
    </xf>
    <xf numFmtId="0" fontId="126" fillId="0" borderId="54" xfId="0" applyFont="1" applyBorder="1" applyAlignment="1">
      <alignment horizontal="left"/>
    </xf>
    <xf numFmtId="0" fontId="129" fillId="0" borderId="20" xfId="0" applyFont="1" applyFill="1" applyBorder="1" applyAlignment="1">
      <alignment horizontal="left"/>
    </xf>
    <xf numFmtId="0" fontId="131" fillId="0" borderId="30" xfId="0" applyFont="1" applyBorder="1" applyAlignment="1">
      <alignment horizontal="center"/>
    </xf>
    <xf numFmtId="0" fontId="124" fillId="0" borderId="30" xfId="0" applyFont="1" applyBorder="1" applyAlignment="1">
      <alignment horizontal="center"/>
    </xf>
    <xf numFmtId="0" fontId="122" fillId="0" borderId="15" xfId="0" applyFont="1" applyFill="1" applyBorder="1" applyAlignment="1">
      <alignment horizontal="left"/>
    </xf>
    <xf numFmtId="0" fontId="132" fillId="0" borderId="15" xfId="0" applyFont="1" applyFill="1" applyBorder="1" applyAlignment="1">
      <alignment horizontal="left"/>
    </xf>
    <xf numFmtId="0" fontId="132" fillId="0" borderId="20" xfId="0" applyFont="1" applyFill="1" applyBorder="1" applyAlignment="1">
      <alignment horizontal="left"/>
    </xf>
    <xf numFmtId="0" fontId="127" fillId="0" borderId="30" xfId="0" applyFont="1" applyFill="1" applyBorder="1" applyAlignment="1">
      <alignment horizontal="center"/>
    </xf>
    <xf numFmtId="3" fontId="126" fillId="0" borderId="30" xfId="0" applyNumberFormat="1" applyFont="1" applyBorder="1" applyAlignment="1">
      <alignment horizontal="center"/>
    </xf>
    <xf numFmtId="0" fontId="123" fillId="0" borderId="30" xfId="0" applyFont="1" applyFill="1" applyBorder="1" applyAlignment="1">
      <alignment horizontal="center"/>
    </xf>
    <xf numFmtId="0" fontId="2" fillId="0" borderId="148" xfId="0" applyFont="1" applyFill="1" applyBorder="1" applyAlignment="1">
      <alignment horizontal="center"/>
    </xf>
    <xf numFmtId="0" fontId="2" fillId="45" borderId="148" xfId="0" applyFont="1" applyFill="1" applyBorder="1" applyAlignment="1">
      <alignment horizontal="center"/>
    </xf>
    <xf numFmtId="0" fontId="124" fillId="0" borderId="30" xfId="0" applyFont="1" applyFill="1" applyBorder="1" applyAlignment="1">
      <alignment horizontal="center"/>
    </xf>
    <xf numFmtId="0" fontId="2" fillId="32" borderId="39" xfId="0" applyFont="1" applyFill="1" applyBorder="1" applyAlignment="1">
      <alignment horizontal="center"/>
    </xf>
    <xf numFmtId="0" fontId="2" fillId="32" borderId="69" xfId="0" applyFont="1" applyFill="1" applyBorder="1" applyAlignment="1">
      <alignment horizontal="center"/>
    </xf>
    <xf numFmtId="0" fontId="2" fillId="0" borderId="149" xfId="0" applyFont="1" applyBorder="1" applyAlignment="1">
      <alignment/>
    </xf>
    <xf numFmtId="0" fontId="2" fillId="6" borderId="148" xfId="0" applyFont="1" applyFill="1" applyBorder="1" applyAlignment="1">
      <alignment horizontal="center"/>
    </xf>
    <xf numFmtId="0" fontId="1" fillId="6" borderId="150" xfId="0" applyFont="1" applyFill="1" applyBorder="1" applyAlignment="1">
      <alignment horizontal="center"/>
    </xf>
    <xf numFmtId="0" fontId="124" fillId="6" borderId="151" xfId="0" applyFont="1" applyFill="1" applyBorder="1" applyAlignment="1">
      <alignment horizontal="left"/>
    </xf>
    <xf numFmtId="0" fontId="124" fillId="6" borderId="151" xfId="0" applyFont="1" applyFill="1" applyBorder="1" applyAlignment="1">
      <alignment horizontal="center"/>
    </xf>
    <xf numFmtId="0" fontId="124" fillId="6" borderId="148" xfId="0" applyFont="1" applyFill="1" applyBorder="1" applyAlignment="1">
      <alignment horizontal="center"/>
    </xf>
    <xf numFmtId="0" fontId="124" fillId="6" borderId="152" xfId="0" applyFont="1" applyFill="1" applyBorder="1" applyAlignment="1">
      <alignment horizontal="center"/>
    </xf>
    <xf numFmtId="0" fontId="1" fillId="6" borderId="148" xfId="0" applyFont="1" applyFill="1" applyBorder="1" applyAlignment="1">
      <alignment horizontal="center"/>
    </xf>
    <xf numFmtId="0" fontId="2" fillId="6" borderId="151" xfId="0" applyFont="1" applyFill="1" applyBorder="1" applyAlignment="1">
      <alignment horizontal="left"/>
    </xf>
    <xf numFmtId="0" fontId="2" fillId="6" borderId="151" xfId="0" applyFont="1" applyFill="1" applyBorder="1" applyAlignment="1">
      <alignment horizontal="center"/>
    </xf>
    <xf numFmtId="0" fontId="2" fillId="6" borderId="152" xfId="0" applyFont="1" applyFill="1" applyBorder="1" applyAlignment="1">
      <alignment horizontal="center"/>
    </xf>
    <xf numFmtId="0" fontId="2" fillId="6" borderId="151" xfId="0" applyFont="1" applyFill="1" applyBorder="1" applyAlignment="1">
      <alignment/>
    </xf>
    <xf numFmtId="0" fontId="2" fillId="6" borderId="152" xfId="0" applyFont="1" applyFill="1" applyBorder="1" applyAlignment="1">
      <alignment/>
    </xf>
    <xf numFmtId="0" fontId="1" fillId="6" borderId="153" xfId="0" applyFont="1" applyFill="1" applyBorder="1" applyAlignment="1">
      <alignment horizontal="center"/>
    </xf>
    <xf numFmtId="0" fontId="2" fillId="6" borderId="153" xfId="0" applyFont="1" applyFill="1" applyBorder="1" applyAlignment="1">
      <alignment/>
    </xf>
    <xf numFmtId="0" fontId="2" fillId="6" borderId="154" xfId="0" applyFont="1" applyFill="1" applyBorder="1" applyAlignment="1">
      <alignment/>
    </xf>
    <xf numFmtId="0" fontId="1" fillId="6" borderId="148" xfId="0" applyFont="1" applyFill="1" applyBorder="1" applyAlignment="1">
      <alignment/>
    </xf>
    <xf numFmtId="0" fontId="2" fillId="6" borderId="155" xfId="0" applyFont="1" applyFill="1" applyBorder="1" applyAlignment="1">
      <alignment/>
    </xf>
    <xf numFmtId="0" fontId="124" fillId="6" borderId="30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2" fillId="6" borderId="30" xfId="0" applyFont="1" applyFill="1" applyBorder="1" applyAlignment="1">
      <alignment/>
    </xf>
    <xf numFmtId="0" fontId="2" fillId="6" borderId="156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36" xfId="0" applyFont="1" applyFill="1" applyBorder="1" applyAlignment="1">
      <alignment horizontal="center"/>
    </xf>
    <xf numFmtId="0" fontId="131" fillId="0" borderId="0" xfId="0" applyFont="1" applyAlignment="1">
      <alignment/>
    </xf>
    <xf numFmtId="0" fontId="2" fillId="0" borderId="106" xfId="0" applyFont="1" applyBorder="1" applyAlignment="1">
      <alignment horizontal="center"/>
    </xf>
    <xf numFmtId="0" fontId="19" fillId="0" borderId="105" xfId="0" applyFont="1" applyBorder="1" applyAlignment="1">
      <alignment horizontal="center"/>
    </xf>
    <xf numFmtId="0" fontId="16" fillId="0" borderId="106" xfId="0" applyFont="1" applyBorder="1" applyAlignment="1">
      <alignment horizontal="center"/>
    </xf>
    <xf numFmtId="0" fontId="1" fillId="0" borderId="157" xfId="0" applyFont="1" applyBorder="1" applyAlignment="1">
      <alignment horizontal="center"/>
    </xf>
    <xf numFmtId="0" fontId="25" fillId="0" borderId="106" xfId="0" applyFont="1" applyBorder="1" applyAlignment="1">
      <alignment horizontal="center"/>
    </xf>
    <xf numFmtId="0" fontId="2" fillId="0" borderId="105" xfId="0" applyFont="1" applyFill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122" fillId="0" borderId="106" xfId="0" applyFont="1" applyBorder="1" applyAlignment="1">
      <alignment horizontal="center"/>
    </xf>
    <xf numFmtId="0" fontId="2" fillId="0" borderId="81" xfId="0" applyFont="1" applyFill="1" applyBorder="1" applyAlignment="1" quotePrefix="1">
      <alignment horizontal="center"/>
    </xf>
    <xf numFmtId="0" fontId="126" fillId="0" borderId="52" xfId="0" applyFont="1" applyFill="1" applyBorder="1" applyAlignment="1">
      <alignment horizontal="left"/>
    </xf>
    <xf numFmtId="0" fontId="126" fillId="0" borderId="52" xfId="0" applyFont="1" applyFill="1" applyBorder="1" applyAlignment="1">
      <alignment horizontal="center"/>
    </xf>
    <xf numFmtId="0" fontId="126" fillId="0" borderId="21" xfId="0" applyFont="1" applyFill="1" applyBorder="1" applyAlignment="1">
      <alignment horizontal="center"/>
    </xf>
    <xf numFmtId="3" fontId="126" fillId="0" borderId="53" xfId="0" applyNumberFormat="1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3" fontId="126" fillId="0" borderId="3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1" fillId="0" borderId="10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1" fillId="0" borderId="158" xfId="0" applyFont="1" applyFill="1" applyBorder="1" applyAlignment="1">
      <alignment horizontal="center"/>
    </xf>
    <xf numFmtId="0" fontId="2" fillId="0" borderId="159" xfId="0" applyFont="1" applyFill="1" applyBorder="1" applyAlignment="1">
      <alignment horizontal="center"/>
    </xf>
    <xf numFmtId="0" fontId="2" fillId="0" borderId="160" xfId="0" applyFont="1" applyFill="1" applyBorder="1" applyAlignment="1">
      <alignment horizontal="center"/>
    </xf>
    <xf numFmtId="0" fontId="2" fillId="32" borderId="161" xfId="0" applyFont="1" applyFill="1" applyBorder="1" applyAlignment="1">
      <alignment horizontal="center"/>
    </xf>
    <xf numFmtId="0" fontId="2" fillId="0" borderId="162" xfId="0" applyFont="1" applyBorder="1" applyAlignment="1">
      <alignment/>
    </xf>
    <xf numFmtId="0" fontId="2" fillId="0" borderId="125" xfId="0" applyFont="1" applyFill="1" applyBorder="1" applyAlignment="1">
      <alignment horizontal="center"/>
    </xf>
    <xf numFmtId="0" fontId="25" fillId="0" borderId="106" xfId="0" applyFont="1" applyFill="1" applyBorder="1" applyAlignment="1">
      <alignment horizontal="center"/>
    </xf>
    <xf numFmtId="0" fontId="2" fillId="32" borderId="0" xfId="0" applyFont="1" applyFill="1" applyBorder="1" applyAlignment="1">
      <alignment/>
    </xf>
    <xf numFmtId="0" fontId="2" fillId="32" borderId="48" xfId="0" applyFont="1" applyFill="1" applyBorder="1" applyAlignment="1">
      <alignment horizontal="center"/>
    </xf>
    <xf numFmtId="0" fontId="122" fillId="0" borderId="53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24" fillId="0" borderId="52" xfId="0" applyFont="1" applyFill="1" applyBorder="1" applyAlignment="1">
      <alignment horizontal="left"/>
    </xf>
    <xf numFmtId="0" fontId="124" fillId="0" borderId="52" xfId="0" applyFont="1" applyFill="1" applyBorder="1" applyAlignment="1">
      <alignment horizontal="center"/>
    </xf>
    <xf numFmtId="0" fontId="124" fillId="0" borderId="21" xfId="0" applyFont="1" applyFill="1" applyBorder="1" applyAlignment="1">
      <alignment horizontal="center"/>
    </xf>
    <xf numFmtId="0" fontId="124" fillId="0" borderId="53" xfId="0" applyFont="1" applyFill="1" applyBorder="1" applyAlignment="1">
      <alignment horizontal="center"/>
    </xf>
    <xf numFmtId="0" fontId="139" fillId="0" borderId="30" xfId="0" applyFont="1" applyFill="1" applyBorder="1" applyAlignment="1">
      <alignment horizontal="center"/>
    </xf>
    <xf numFmtId="0" fontId="133" fillId="0" borderId="36" xfId="0" applyFont="1" applyFill="1" applyBorder="1" applyAlignment="1">
      <alignment vertical="center"/>
    </xf>
    <xf numFmtId="0" fontId="140" fillId="0" borderId="13" xfId="0" applyFont="1" applyBorder="1" applyAlignment="1">
      <alignment horizontal="left"/>
    </xf>
    <xf numFmtId="0" fontId="140" fillId="0" borderId="13" xfId="0" applyFont="1" applyBorder="1" applyAlignment="1">
      <alignment horizontal="center"/>
    </xf>
    <xf numFmtId="0" fontId="140" fillId="0" borderId="30" xfId="0" applyFont="1" applyBorder="1" applyAlignment="1">
      <alignment horizontal="center"/>
    </xf>
    <xf numFmtId="0" fontId="127" fillId="0" borderId="20" xfId="0" applyFont="1" applyBorder="1" applyAlignment="1">
      <alignment horizontal="left"/>
    </xf>
    <xf numFmtId="0" fontId="128" fillId="0" borderId="54" xfId="0" applyFont="1" applyBorder="1" applyAlignment="1">
      <alignment horizontal="left"/>
    </xf>
    <xf numFmtId="0" fontId="123" fillId="0" borderId="20" xfId="0" applyFont="1" applyBorder="1" applyAlignment="1">
      <alignment horizontal="left"/>
    </xf>
    <xf numFmtId="0" fontId="141" fillId="0" borderId="44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22" fillId="0" borderId="17" xfId="0" applyFont="1" applyFill="1" applyBorder="1" applyAlignment="1">
      <alignment horizontal="left"/>
    </xf>
    <xf numFmtId="3" fontId="135" fillId="0" borderId="3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41" xfId="0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right"/>
    </xf>
    <xf numFmtId="0" fontId="124" fillId="0" borderId="81" xfId="0" applyFont="1" applyFill="1" applyBorder="1" applyAlignment="1">
      <alignment horizontal="center"/>
    </xf>
    <xf numFmtId="0" fontId="123" fillId="0" borderId="12" xfId="0" applyFont="1" applyFill="1" applyBorder="1" applyAlignment="1">
      <alignment horizontal="center"/>
    </xf>
    <xf numFmtId="3" fontId="123" fillId="0" borderId="1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26" fillId="0" borderId="17" xfId="0" applyFont="1" applyFill="1" applyBorder="1" applyAlignment="1">
      <alignment horizontal="left"/>
    </xf>
    <xf numFmtId="0" fontId="126" fillId="0" borderId="17" xfId="0" applyFont="1" applyFill="1" applyBorder="1" applyAlignment="1">
      <alignment horizontal="center"/>
    </xf>
    <xf numFmtId="0" fontId="2" fillId="0" borderId="147" xfId="0" applyFont="1" applyFill="1" applyBorder="1" applyAlignment="1">
      <alignment horizontal="center"/>
    </xf>
    <xf numFmtId="3" fontId="2" fillId="0" borderId="30" xfId="0" applyNumberFormat="1" applyFont="1" applyFill="1" applyBorder="1" applyAlignment="1">
      <alignment horizontal="center"/>
    </xf>
    <xf numFmtId="0" fontId="2" fillId="0" borderId="135" xfId="0" applyFont="1" applyFill="1" applyBorder="1" applyAlignment="1">
      <alignment horizontal="center"/>
    </xf>
    <xf numFmtId="0" fontId="2" fillId="0" borderId="13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left"/>
    </xf>
    <xf numFmtId="3" fontId="123" fillId="0" borderId="30" xfId="0" applyNumberFormat="1" applyFont="1" applyFill="1" applyBorder="1" applyAlignment="1">
      <alignment horizontal="center"/>
    </xf>
    <xf numFmtId="3" fontId="2" fillId="0" borderId="42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" fillId="0" borderId="16" xfId="0" applyFont="1" applyFill="1" applyBorder="1" applyAlignment="1" quotePrefix="1">
      <alignment horizontal="center"/>
    </xf>
    <xf numFmtId="0" fontId="141" fillId="0" borderId="13" xfId="0" applyFont="1" applyFill="1" applyBorder="1" applyAlignment="1">
      <alignment horizontal="center"/>
    </xf>
    <xf numFmtId="0" fontId="141" fillId="0" borderId="0" xfId="0" applyFont="1" applyFill="1" applyBorder="1" applyAlignment="1">
      <alignment horizontal="center"/>
    </xf>
    <xf numFmtId="3" fontId="141" fillId="0" borderId="30" xfId="0" applyNumberFormat="1" applyFont="1" applyFill="1" applyBorder="1" applyAlignment="1">
      <alignment horizontal="center"/>
    </xf>
    <xf numFmtId="0" fontId="126" fillId="0" borderId="18" xfId="0" applyFont="1" applyFill="1" applyBorder="1" applyAlignment="1">
      <alignment horizontal="center"/>
    </xf>
    <xf numFmtId="49" fontId="141" fillId="0" borderId="3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top" wrapText="1"/>
    </xf>
    <xf numFmtId="0" fontId="2" fillId="0" borderId="92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1" fillId="0" borderId="79" xfId="0" applyFont="1" applyFill="1" applyBorder="1" applyAlignment="1">
      <alignment horizontal="center"/>
    </xf>
    <xf numFmtId="0" fontId="2" fillId="0" borderId="44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124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2" fillId="0" borderId="72" xfId="0" applyFont="1" applyFill="1" applyBorder="1" applyAlignment="1">
      <alignment horizontal="center"/>
    </xf>
    <xf numFmtId="0" fontId="16" fillId="0" borderId="106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/>
    </xf>
    <xf numFmtId="0" fontId="131" fillId="0" borderId="13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24" fillId="0" borderId="65" xfId="0" applyFont="1" applyBorder="1" applyAlignment="1">
      <alignment horizontal="center"/>
    </xf>
    <xf numFmtId="172" fontId="135" fillId="0" borderId="28" xfId="42" applyNumberFormat="1" applyFont="1" applyBorder="1" applyAlignment="1">
      <alignment/>
    </xf>
    <xf numFmtId="172" fontId="135" fillId="0" borderId="28" xfId="42" applyNumberFormat="1" applyFont="1" applyBorder="1" applyAlignment="1">
      <alignment horizontal="center"/>
    </xf>
    <xf numFmtId="0" fontId="128" fillId="0" borderId="28" xfId="0" applyFont="1" applyBorder="1" applyAlignment="1">
      <alignment horizontal="center"/>
    </xf>
    <xf numFmtId="0" fontId="129" fillId="0" borderId="29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31" fillId="0" borderId="30" xfId="0" applyFont="1" applyFill="1" applyBorder="1" applyAlignment="1">
      <alignment horizontal="center"/>
    </xf>
    <xf numFmtId="0" fontId="2" fillId="0" borderId="43" xfId="0" applyFont="1" applyFill="1" applyBorder="1" applyAlignment="1" quotePrefix="1">
      <alignment horizontal="center"/>
    </xf>
    <xf numFmtId="0" fontId="142" fillId="0" borderId="11" xfId="0" applyFont="1" applyFill="1" applyBorder="1" applyAlignment="1">
      <alignment horizontal="center"/>
    </xf>
    <xf numFmtId="0" fontId="142" fillId="0" borderId="0" xfId="0" applyFont="1" applyBorder="1" applyAlignment="1">
      <alignment horizontal="left"/>
    </xf>
    <xf numFmtId="0" fontId="131" fillId="0" borderId="0" xfId="0" applyFont="1" applyFill="1" applyBorder="1" applyAlignment="1">
      <alignment horizontal="left"/>
    </xf>
    <xf numFmtId="0" fontId="131" fillId="0" borderId="0" xfId="0" applyFont="1" applyAlignment="1">
      <alignment horizontal="left"/>
    </xf>
    <xf numFmtId="0" fontId="16" fillId="0" borderId="62" xfId="0" applyFont="1" applyBorder="1" applyAlignment="1">
      <alignment horizontal="center"/>
    </xf>
    <xf numFmtId="0" fontId="6" fillId="45" borderId="0" xfId="0" applyFont="1" applyFill="1" applyAlignment="1">
      <alignment horizontal="center"/>
    </xf>
    <xf numFmtId="0" fontId="2" fillId="45" borderId="0" xfId="0" applyFont="1" applyFill="1" applyAlignment="1">
      <alignment horizontal="center"/>
    </xf>
    <xf numFmtId="0" fontId="2" fillId="45" borderId="108" xfId="0" applyFont="1" applyFill="1" applyBorder="1" applyAlignment="1">
      <alignment horizontal="center"/>
    </xf>
    <xf numFmtId="0" fontId="2" fillId="45" borderId="114" xfId="0" applyFont="1" applyFill="1" applyBorder="1" applyAlignment="1">
      <alignment horizontal="center"/>
    </xf>
    <xf numFmtId="0" fontId="2" fillId="45" borderId="0" xfId="0" applyFont="1" applyFill="1" applyBorder="1" applyAlignment="1">
      <alignment horizontal="center"/>
    </xf>
    <xf numFmtId="0" fontId="2" fillId="45" borderId="21" xfId="0" applyFont="1" applyFill="1" applyBorder="1" applyAlignment="1">
      <alignment horizontal="center"/>
    </xf>
    <xf numFmtId="0" fontId="1" fillId="45" borderId="0" xfId="0" applyFont="1" applyFill="1" applyBorder="1" applyAlignment="1">
      <alignment horizontal="center"/>
    </xf>
    <xf numFmtId="0" fontId="2" fillId="45" borderId="10" xfId="0" applyFont="1" applyFill="1" applyBorder="1" applyAlignment="1">
      <alignment horizontal="center"/>
    </xf>
    <xf numFmtId="0" fontId="1" fillId="45" borderId="0" xfId="0" applyFont="1" applyFill="1" applyAlignment="1">
      <alignment horizontal="center"/>
    </xf>
    <xf numFmtId="0" fontId="126" fillId="0" borderId="12" xfId="0" applyFont="1" applyFill="1" applyBorder="1" applyAlignment="1">
      <alignment horizontal="center"/>
    </xf>
    <xf numFmtId="0" fontId="124" fillId="0" borderId="15" xfId="0" applyFont="1" applyFill="1" applyBorder="1" applyAlignment="1">
      <alignment horizontal="left"/>
    </xf>
    <xf numFmtId="0" fontId="131" fillId="0" borderId="0" xfId="0" applyFont="1" applyFill="1" applyBorder="1" applyAlignment="1" quotePrefix="1">
      <alignment horizontal="center"/>
    </xf>
    <xf numFmtId="0" fontId="16" fillId="32" borderId="163" xfId="0" applyFont="1" applyFill="1" applyBorder="1" applyAlignment="1">
      <alignment horizontal="center"/>
    </xf>
    <xf numFmtId="0" fontId="143" fillId="0" borderId="0" xfId="0" applyFont="1" applyBorder="1" applyAlignment="1">
      <alignment horizontal="left"/>
    </xf>
    <xf numFmtId="0" fontId="2" fillId="0" borderId="81" xfId="0" applyFont="1" applyBorder="1" applyAlignment="1" quotePrefix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31" fillId="0" borderId="24" xfId="0" applyFont="1" applyBorder="1" applyAlignment="1">
      <alignment horizontal="center"/>
    </xf>
    <xf numFmtId="0" fontId="122" fillId="0" borderId="11" xfId="0" applyFont="1" applyBorder="1" applyAlignment="1">
      <alignment horizontal="center"/>
    </xf>
    <xf numFmtId="0" fontId="131" fillId="0" borderId="0" xfId="0" applyFont="1" applyBorder="1" applyAlignment="1" quotePrefix="1">
      <alignment horizontal="center"/>
    </xf>
    <xf numFmtId="0" fontId="2" fillId="6" borderId="164" xfId="0" applyFont="1" applyFill="1" applyBorder="1" applyAlignment="1">
      <alignment horizontal="center"/>
    </xf>
    <xf numFmtId="0" fontId="2" fillId="6" borderId="142" xfId="0" applyFont="1" applyFill="1" applyBorder="1" applyAlignment="1">
      <alignment horizontal="center"/>
    </xf>
    <xf numFmtId="0" fontId="1" fillId="6" borderId="165" xfId="0" applyFont="1" applyFill="1" applyBorder="1" applyAlignment="1">
      <alignment horizontal="center"/>
    </xf>
    <xf numFmtId="0" fontId="2" fillId="6" borderId="165" xfId="0" applyFont="1" applyFill="1" applyBorder="1" applyAlignment="1">
      <alignment/>
    </xf>
    <xf numFmtId="0" fontId="2" fillId="6" borderId="166" xfId="0" applyFont="1" applyFill="1" applyBorder="1" applyAlignment="1">
      <alignment horizontal="center"/>
    </xf>
    <xf numFmtId="0" fontId="2" fillId="6" borderId="142" xfId="0" applyFont="1" applyFill="1" applyBorder="1" applyAlignment="1">
      <alignment/>
    </xf>
    <xf numFmtId="0" fontId="2" fillId="6" borderId="167" xfId="0" applyFont="1" applyFill="1" applyBorder="1" applyAlignment="1">
      <alignment/>
    </xf>
    <xf numFmtId="0" fontId="1" fillId="6" borderId="142" xfId="0" applyFont="1" applyFill="1" applyBorder="1" applyAlignment="1">
      <alignment horizontal="center"/>
    </xf>
    <xf numFmtId="0" fontId="2" fillId="6" borderId="166" xfId="0" applyFont="1" applyFill="1" applyBorder="1" applyAlignment="1">
      <alignment horizontal="left"/>
    </xf>
    <xf numFmtId="0" fontId="2" fillId="6" borderId="167" xfId="0" applyFont="1" applyFill="1" applyBorder="1" applyAlignment="1">
      <alignment horizontal="center"/>
    </xf>
    <xf numFmtId="0" fontId="2" fillId="6" borderId="166" xfId="0" applyFont="1" applyFill="1" applyBorder="1" applyAlignment="1">
      <alignment/>
    </xf>
    <xf numFmtId="0" fontId="2" fillId="6" borderId="168" xfId="0" applyFont="1" applyFill="1" applyBorder="1" applyAlignment="1">
      <alignment/>
    </xf>
    <xf numFmtId="0" fontId="1" fillId="6" borderId="142" xfId="0" applyFont="1" applyFill="1" applyBorder="1" applyAlignment="1">
      <alignment/>
    </xf>
    <xf numFmtId="0" fontId="2" fillId="6" borderId="169" xfId="0" applyFont="1" applyFill="1" applyBorder="1" applyAlignment="1">
      <alignment/>
    </xf>
    <xf numFmtId="0" fontId="2" fillId="6" borderId="170" xfId="0" applyFont="1" applyFill="1" applyBorder="1" applyAlignment="1">
      <alignment horizontal="center"/>
    </xf>
    <xf numFmtId="0" fontId="2" fillId="6" borderId="171" xfId="0" applyFont="1" applyFill="1" applyBorder="1" applyAlignment="1">
      <alignment horizontal="center"/>
    </xf>
    <xf numFmtId="0" fontId="2" fillId="32" borderId="172" xfId="0" applyFont="1" applyFill="1" applyBorder="1" applyAlignment="1">
      <alignment horizontal="center"/>
    </xf>
    <xf numFmtId="0" fontId="2" fillId="32" borderId="173" xfId="0" applyFont="1" applyFill="1" applyBorder="1" applyAlignment="1">
      <alignment horizontal="center"/>
    </xf>
    <xf numFmtId="0" fontId="1" fillId="0" borderId="174" xfId="0" applyFont="1" applyBorder="1" applyAlignment="1">
      <alignment horizontal="center"/>
    </xf>
    <xf numFmtId="0" fontId="2" fillId="0" borderId="175" xfId="0" applyFont="1" applyBorder="1" applyAlignment="1">
      <alignment/>
    </xf>
    <xf numFmtId="0" fontId="2" fillId="0" borderId="175" xfId="0" applyFont="1" applyBorder="1" applyAlignment="1">
      <alignment horizontal="center"/>
    </xf>
    <xf numFmtId="0" fontId="2" fillId="0" borderId="176" xfId="0" applyFont="1" applyBorder="1" applyAlignment="1">
      <alignment horizontal="center"/>
    </xf>
    <xf numFmtId="0" fontId="2" fillId="0" borderId="176" xfId="0" applyFont="1" applyBorder="1" applyAlignment="1">
      <alignment/>
    </xf>
    <xf numFmtId="0" fontId="2" fillId="0" borderId="177" xfId="0" applyFont="1" applyBorder="1" applyAlignment="1">
      <alignment/>
    </xf>
    <xf numFmtId="0" fontId="2" fillId="0" borderId="178" xfId="0" applyFont="1" applyBorder="1" applyAlignment="1">
      <alignment/>
    </xf>
    <xf numFmtId="0" fontId="2" fillId="32" borderId="179" xfId="0" applyFont="1" applyFill="1" applyBorder="1" applyAlignment="1">
      <alignment horizontal="center"/>
    </xf>
    <xf numFmtId="0" fontId="1" fillId="0" borderId="180" xfId="0" applyFont="1" applyBorder="1" applyAlignment="1">
      <alignment/>
    </xf>
    <xf numFmtId="0" fontId="2" fillId="0" borderId="173" xfId="0" applyFont="1" applyBorder="1" applyAlignment="1">
      <alignment horizontal="center"/>
    </xf>
    <xf numFmtId="0" fontId="2" fillId="0" borderId="181" xfId="0" applyFont="1" applyBorder="1" applyAlignment="1">
      <alignment horizontal="center"/>
    </xf>
    <xf numFmtId="0" fontId="2" fillId="0" borderId="172" xfId="0" applyFont="1" applyBorder="1" applyAlignment="1">
      <alignment horizontal="center"/>
    </xf>
    <xf numFmtId="0" fontId="2" fillId="0" borderId="182" xfId="0" applyFont="1" applyBorder="1" applyAlignment="1">
      <alignment horizontal="center"/>
    </xf>
    <xf numFmtId="0" fontId="1" fillId="0" borderId="139" xfId="0" applyFont="1" applyBorder="1" applyAlignment="1">
      <alignment/>
    </xf>
    <xf numFmtId="0" fontId="2" fillId="0" borderId="175" xfId="0" applyFont="1" applyBorder="1" applyAlignment="1">
      <alignment horizontal="left"/>
    </xf>
    <xf numFmtId="0" fontId="2" fillId="45" borderId="51" xfId="0" applyFont="1" applyFill="1" applyBorder="1" applyAlignment="1">
      <alignment horizontal="center"/>
    </xf>
    <xf numFmtId="0" fontId="2" fillId="45" borderId="79" xfId="0" applyFont="1" applyFill="1" applyBorder="1" applyAlignment="1">
      <alignment horizontal="center"/>
    </xf>
    <xf numFmtId="0" fontId="2" fillId="45" borderId="71" xfId="0" applyFont="1" applyFill="1" applyBorder="1" applyAlignment="1">
      <alignment horizontal="center"/>
    </xf>
    <xf numFmtId="0" fontId="123" fillId="0" borderId="15" xfId="0" applyFont="1" applyBorder="1" applyAlignment="1">
      <alignment horizontal="center"/>
    </xf>
    <xf numFmtId="0" fontId="2" fillId="32" borderId="183" xfId="0" applyFont="1" applyFill="1" applyBorder="1" applyAlignment="1">
      <alignment horizontal="center"/>
    </xf>
    <xf numFmtId="0" fontId="2" fillId="32" borderId="184" xfId="0" applyFont="1" applyFill="1" applyBorder="1" applyAlignment="1">
      <alignment horizontal="center"/>
    </xf>
    <xf numFmtId="0" fontId="124" fillId="0" borderId="13" xfId="0" applyFont="1" applyFill="1" applyBorder="1" applyAlignment="1" quotePrefix="1">
      <alignment horizontal="left"/>
    </xf>
    <xf numFmtId="0" fontId="123" fillId="0" borderId="44" xfId="0" applyFont="1" applyFill="1" applyBorder="1" applyAlignment="1" quotePrefix="1">
      <alignment horizontal="left"/>
    </xf>
    <xf numFmtId="0" fontId="1" fillId="34" borderId="108" xfId="0" applyFont="1" applyFill="1" applyBorder="1" applyAlignment="1">
      <alignment horizontal="center"/>
    </xf>
    <xf numFmtId="0" fontId="7" fillId="34" borderId="109" xfId="0" applyFont="1" applyFill="1" applyBorder="1" applyAlignment="1">
      <alignment horizontal="center"/>
    </xf>
    <xf numFmtId="0" fontId="1" fillId="0" borderId="81" xfId="0" applyFont="1" applyBorder="1" applyAlignment="1">
      <alignment/>
    </xf>
    <xf numFmtId="0" fontId="1" fillId="43" borderId="12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34" borderId="122" xfId="0" applyFont="1" applyFill="1" applyBorder="1" applyAlignment="1">
      <alignment horizontal="center"/>
    </xf>
    <xf numFmtId="0" fontId="2" fillId="34" borderId="114" xfId="0" applyFont="1" applyFill="1" applyBorder="1" applyAlignment="1">
      <alignment horizontal="center"/>
    </xf>
    <xf numFmtId="0" fontId="2" fillId="34" borderId="113" xfId="0" applyFont="1" applyFill="1" applyBorder="1" applyAlignment="1">
      <alignment horizontal="center"/>
    </xf>
    <xf numFmtId="0" fontId="1" fillId="34" borderId="114" xfId="0" applyFont="1" applyFill="1" applyBorder="1" applyAlignment="1">
      <alignment horizontal="center"/>
    </xf>
    <xf numFmtId="0" fontId="2" fillId="34" borderId="112" xfId="0" applyFont="1" applyFill="1" applyBorder="1" applyAlignment="1">
      <alignment horizontal="center"/>
    </xf>
    <xf numFmtId="0" fontId="2" fillId="34" borderId="115" xfId="0" applyFont="1" applyFill="1" applyBorder="1" applyAlignment="1">
      <alignment horizontal="center"/>
    </xf>
    <xf numFmtId="0" fontId="2" fillId="34" borderId="117" xfId="0" applyFont="1" applyFill="1" applyBorder="1" applyAlignment="1">
      <alignment horizontal="center"/>
    </xf>
    <xf numFmtId="0" fontId="2" fillId="34" borderId="118" xfId="0" applyFont="1" applyFill="1" applyBorder="1" applyAlignment="1">
      <alignment horizontal="center"/>
    </xf>
    <xf numFmtId="0" fontId="2" fillId="34" borderId="124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144" fillId="0" borderId="13" xfId="0" applyFont="1" applyBorder="1" applyAlignment="1">
      <alignment horizontal="center"/>
    </xf>
    <xf numFmtId="0" fontId="1" fillId="37" borderId="123" xfId="0" applyFont="1" applyFill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27" xfId="0" applyFont="1" applyBorder="1" applyAlignment="1">
      <alignment horizontal="center"/>
    </xf>
    <xf numFmtId="0" fontId="1" fillId="0" borderId="126" xfId="0" applyFont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185" xfId="0" applyFont="1" applyFill="1" applyBorder="1" applyAlignment="1">
      <alignment horizontal="center"/>
    </xf>
    <xf numFmtId="0" fontId="1" fillId="0" borderId="160" xfId="0" applyFont="1" applyFill="1" applyBorder="1" applyAlignment="1">
      <alignment horizontal="center"/>
    </xf>
    <xf numFmtId="0" fontId="1" fillId="0" borderId="159" xfId="0" applyFont="1" applyFill="1" applyBorder="1" applyAlignment="1">
      <alignment horizontal="center"/>
    </xf>
    <xf numFmtId="0" fontId="2" fillId="45" borderId="50" xfId="0" applyFont="1" applyFill="1" applyBorder="1" applyAlignment="1">
      <alignment horizont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/>
    </xf>
    <xf numFmtId="0" fontId="31" fillId="41" borderId="114" xfId="0" applyFont="1" applyFill="1" applyBorder="1" applyAlignment="1">
      <alignment horizontal="center"/>
    </xf>
    <xf numFmtId="0" fontId="31" fillId="0" borderId="104" xfId="0" applyFont="1" applyBorder="1" applyAlignment="1">
      <alignment horizontal="center"/>
    </xf>
    <xf numFmtId="0" fontId="31" fillId="0" borderId="105" xfId="0" applyFont="1" applyBorder="1" applyAlignment="1">
      <alignment horizontal="center"/>
    </xf>
    <xf numFmtId="0" fontId="31" fillId="0" borderId="125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2" fillId="0" borderId="106" xfId="0" applyFont="1" applyBorder="1" applyAlignment="1">
      <alignment horizontal="center"/>
    </xf>
    <xf numFmtId="0" fontId="145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31" fillId="43" borderId="0" xfId="0" applyFont="1" applyFill="1" applyAlignment="1">
      <alignment/>
    </xf>
    <xf numFmtId="0" fontId="31" fillId="0" borderId="0" xfId="0" applyFont="1" applyAlignment="1">
      <alignment horizontal="center"/>
    </xf>
    <xf numFmtId="0" fontId="31" fillId="44" borderId="0" xfId="0" applyFont="1" applyFill="1" applyAlignment="1">
      <alignment horizontal="center"/>
    </xf>
    <xf numFmtId="0" fontId="31" fillId="7" borderId="0" xfId="0" applyFont="1" applyFill="1" applyAlignment="1">
      <alignment horizontal="center"/>
    </xf>
    <xf numFmtId="0" fontId="31" fillId="36" borderId="0" xfId="0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0" fontId="31" fillId="41" borderId="186" xfId="0" applyFont="1" applyFill="1" applyBorder="1" applyAlignment="1">
      <alignment horizontal="center"/>
    </xf>
    <xf numFmtId="0" fontId="31" fillId="0" borderId="54" xfId="0" applyFont="1" applyFill="1" applyBorder="1" applyAlignment="1">
      <alignment horizontal="center"/>
    </xf>
    <xf numFmtId="0" fontId="33" fillId="0" borderId="105" xfId="0" applyFont="1" applyBorder="1" applyAlignment="1">
      <alignment horizontal="center"/>
    </xf>
    <xf numFmtId="0" fontId="33" fillId="0" borderId="106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3" fontId="31" fillId="0" borderId="0" xfId="0" applyNumberFormat="1" applyFont="1" applyBorder="1" applyAlignment="1">
      <alignment/>
    </xf>
    <xf numFmtId="0" fontId="31" fillId="43" borderId="0" xfId="0" applyFont="1" applyFill="1" applyAlignment="1">
      <alignment horizontal="center"/>
    </xf>
    <xf numFmtId="0" fontId="31" fillId="0" borderId="125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0" xfId="0" applyFont="1" applyFill="1" applyBorder="1" applyAlignment="1">
      <alignment horizontal="center"/>
    </xf>
    <xf numFmtId="0" fontId="31" fillId="0" borderId="51" xfId="0" applyFont="1" applyFill="1" applyBorder="1" applyAlignment="1">
      <alignment horizontal="center"/>
    </xf>
    <xf numFmtId="0" fontId="31" fillId="0" borderId="43" xfId="0" applyFont="1" applyFill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31" fillId="36" borderId="36" xfId="0" applyFont="1" applyFill="1" applyBorder="1" applyAlignment="1">
      <alignment horizontal="center"/>
    </xf>
    <xf numFmtId="0" fontId="31" fillId="44" borderId="59" xfId="0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3" fontId="31" fillId="0" borderId="0" xfId="0" applyNumberFormat="1" applyFont="1" applyAlignment="1">
      <alignment/>
    </xf>
    <xf numFmtId="0" fontId="31" fillId="0" borderId="67" xfId="0" applyFont="1" applyBorder="1" applyAlignment="1">
      <alignment horizontal="center"/>
    </xf>
    <xf numFmtId="0" fontId="31" fillId="36" borderId="0" xfId="0" applyFont="1" applyFill="1" applyBorder="1" applyAlignment="1">
      <alignment horizontal="center"/>
    </xf>
    <xf numFmtId="0" fontId="31" fillId="44" borderId="57" xfId="0" applyFont="1" applyFill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131" fillId="0" borderId="28" xfId="0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0" fontId="128" fillId="0" borderId="31" xfId="0" applyFont="1" applyBorder="1" applyAlignment="1">
      <alignment horizontal="center"/>
    </xf>
    <xf numFmtId="0" fontId="123" fillId="0" borderId="0" xfId="0" applyFont="1" applyBorder="1" applyAlignment="1">
      <alignment horizontal="left"/>
    </xf>
    <xf numFmtId="0" fontId="12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3" fontId="123" fillId="0" borderId="0" xfId="0" applyNumberFormat="1" applyFont="1" applyFill="1" applyBorder="1" applyAlignment="1">
      <alignment horizontal="center"/>
    </xf>
    <xf numFmtId="0" fontId="2" fillId="45" borderId="13" xfId="0" applyFont="1" applyFill="1" applyBorder="1" applyAlignment="1" quotePrefix="1">
      <alignment horizontal="center"/>
    </xf>
    <xf numFmtId="0" fontId="2" fillId="45" borderId="28" xfId="0" applyFont="1" applyFill="1" applyBorder="1" applyAlignment="1">
      <alignment horizontal="center"/>
    </xf>
    <xf numFmtId="0" fontId="126" fillId="0" borderId="31" xfId="0" applyFont="1" applyFill="1" applyBorder="1" applyAlignment="1">
      <alignment horizontal="center"/>
    </xf>
    <xf numFmtId="0" fontId="131" fillId="0" borderId="18" xfId="0" applyFont="1" applyBorder="1" applyAlignment="1">
      <alignment horizontal="center"/>
    </xf>
    <xf numFmtId="0" fontId="126" fillId="0" borderId="44" xfId="0" applyFont="1" applyFill="1" applyBorder="1" applyAlignment="1">
      <alignment horizontal="center"/>
    </xf>
    <xf numFmtId="0" fontId="126" fillId="0" borderId="43" xfId="0" applyFont="1" applyFill="1" applyBorder="1" applyAlignment="1">
      <alignment horizontal="center"/>
    </xf>
    <xf numFmtId="0" fontId="126" fillId="0" borderId="42" xfId="0" applyFont="1" applyFill="1" applyBorder="1" applyAlignment="1">
      <alignment horizontal="center"/>
    </xf>
    <xf numFmtId="0" fontId="126" fillId="0" borderId="44" xfId="0" applyFont="1" applyFill="1" applyBorder="1" applyAlignment="1">
      <alignment horizontal="left"/>
    </xf>
    <xf numFmtId="0" fontId="127" fillId="0" borderId="44" xfId="0" applyFont="1" applyFill="1" applyBorder="1" applyAlignment="1">
      <alignment horizontal="left"/>
    </xf>
    <xf numFmtId="0" fontId="127" fillId="0" borderId="44" xfId="0" applyFont="1" applyFill="1" applyBorder="1" applyAlignment="1">
      <alignment horizontal="center"/>
    </xf>
    <xf numFmtId="0" fontId="127" fillId="0" borderId="43" xfId="0" applyFont="1" applyFill="1" applyBorder="1" applyAlignment="1">
      <alignment horizontal="center"/>
    </xf>
    <xf numFmtId="0" fontId="127" fillId="0" borderId="42" xfId="0" applyFont="1" applyFill="1" applyBorder="1" applyAlignment="1">
      <alignment horizontal="center"/>
    </xf>
    <xf numFmtId="0" fontId="132" fillId="0" borderId="17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2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left"/>
    </xf>
    <xf numFmtId="0" fontId="16" fillId="0" borderId="17" xfId="0" applyFont="1" applyFill="1" applyBorder="1" applyAlignment="1">
      <alignment horizontal="left"/>
    </xf>
    <xf numFmtId="0" fontId="138" fillId="0" borderId="0" xfId="0" applyFont="1" applyBorder="1" applyAlignment="1">
      <alignment horizontal="center"/>
    </xf>
    <xf numFmtId="0" fontId="146" fillId="0" borderId="11" xfId="0" applyFont="1" applyBorder="1" applyAlignment="1">
      <alignment horizontal="center"/>
    </xf>
    <xf numFmtId="0" fontId="147" fillId="0" borderId="0" xfId="0" applyFont="1" applyBorder="1" applyAlignment="1">
      <alignment horizontal="center"/>
    </xf>
    <xf numFmtId="0" fontId="147" fillId="0" borderId="13" xfId="0" applyFont="1" applyBorder="1" applyAlignment="1">
      <alignment horizontal="left"/>
    </xf>
    <xf numFmtId="0" fontId="148" fillId="0" borderId="13" xfId="0" applyFont="1" applyBorder="1" applyAlignment="1">
      <alignment horizontal="left"/>
    </xf>
    <xf numFmtId="0" fontId="148" fillId="0" borderId="17" xfId="0" applyFont="1" applyBorder="1" applyAlignment="1">
      <alignment horizontal="left"/>
    </xf>
    <xf numFmtId="0" fontId="147" fillId="0" borderId="52" xfId="0" applyFont="1" applyBorder="1" applyAlignment="1">
      <alignment horizontal="left"/>
    </xf>
    <xf numFmtId="0" fontId="126" fillId="0" borderId="0" xfId="0" applyFont="1" applyBorder="1" applyAlignment="1">
      <alignment horizontal="left"/>
    </xf>
    <xf numFmtId="0" fontId="127" fillId="0" borderId="0" xfId="0" applyFont="1" applyBorder="1" applyAlignment="1">
      <alignment horizontal="left"/>
    </xf>
    <xf numFmtId="0" fontId="124" fillId="0" borderId="0" xfId="0" applyFont="1" applyFill="1" applyBorder="1" applyAlignment="1">
      <alignment horizontal="left"/>
    </xf>
    <xf numFmtId="0" fontId="126" fillId="0" borderId="53" xfId="0" applyFont="1" applyFill="1" applyBorder="1" applyAlignment="1">
      <alignment horizontal="center"/>
    </xf>
    <xf numFmtId="3" fontId="127" fillId="0" borderId="30" xfId="0" applyNumberFormat="1" applyFont="1" applyFill="1" applyBorder="1" applyAlignment="1">
      <alignment horizontal="center"/>
    </xf>
    <xf numFmtId="17" fontId="10" fillId="0" borderId="0" xfId="0" applyNumberFormat="1" applyFont="1" applyAlignment="1" quotePrefix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32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49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4" borderId="0" xfId="0" applyFont="1" applyFill="1" applyAlignment="1">
      <alignment vertical="center"/>
    </xf>
    <xf numFmtId="0" fontId="0" fillId="44" borderId="0" xfId="0" applyFont="1" applyFill="1" applyBorder="1" applyAlignment="1">
      <alignment horizontal="center" vertical="center"/>
    </xf>
    <xf numFmtId="0" fontId="0" fillId="44" borderId="0" xfId="0" applyFont="1" applyFill="1" applyAlignment="1">
      <alignment horizontal="center" vertical="center"/>
    </xf>
    <xf numFmtId="0" fontId="1" fillId="44" borderId="0" xfId="0" applyFont="1" applyFill="1" applyAlignment="1">
      <alignment vertical="center"/>
    </xf>
    <xf numFmtId="0" fontId="1" fillId="44" borderId="0" xfId="0" applyFont="1" applyFill="1" applyAlignment="1">
      <alignment horizontal="center" vertical="center"/>
    </xf>
    <xf numFmtId="0" fontId="2" fillId="44" borderId="0" xfId="0" applyFont="1" applyFill="1" applyAlignment="1">
      <alignment vertical="center"/>
    </xf>
    <xf numFmtId="0" fontId="0" fillId="13" borderId="0" xfId="0" applyFont="1" applyFill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13" borderId="0" xfId="0" applyFont="1" applyFill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1" fillId="13" borderId="0" xfId="0" applyFont="1" applyFill="1" applyAlignment="1">
      <alignment horizontal="center" vertical="center"/>
    </xf>
    <xf numFmtId="0" fontId="2" fillId="13" borderId="0" xfId="0" applyFont="1" applyFill="1" applyAlignment="1">
      <alignment vertical="center"/>
    </xf>
    <xf numFmtId="0" fontId="6" fillId="46" borderId="0" xfId="0" applyFont="1" applyFill="1" applyAlignment="1">
      <alignment vertical="center"/>
    </xf>
    <xf numFmtId="0" fontId="1" fillId="32" borderId="0" xfId="0" applyFont="1" applyFill="1" applyAlignment="1">
      <alignment vertical="center"/>
    </xf>
    <xf numFmtId="0" fontId="1" fillId="0" borderId="187" xfId="0" applyFont="1" applyBorder="1" applyAlignment="1">
      <alignment horizontal="center"/>
    </xf>
    <xf numFmtId="0" fontId="1" fillId="35" borderId="116" xfId="0" applyFont="1" applyFill="1" applyBorder="1" applyAlignment="1">
      <alignment horizontal="center"/>
    </xf>
    <xf numFmtId="0" fontId="2" fillId="0" borderId="188" xfId="0" applyFont="1" applyFill="1" applyBorder="1" applyAlignment="1">
      <alignment horizontal="center"/>
    </xf>
    <xf numFmtId="0" fontId="2" fillId="0" borderId="189" xfId="0" applyFont="1" applyFill="1" applyBorder="1" applyAlignment="1">
      <alignment horizontal="center"/>
    </xf>
    <xf numFmtId="0" fontId="2" fillId="0" borderId="190" xfId="0" applyFont="1" applyFill="1" applyBorder="1" applyAlignment="1">
      <alignment horizontal="center"/>
    </xf>
    <xf numFmtId="3" fontId="126" fillId="0" borderId="31" xfId="0" applyNumberFormat="1" applyFont="1" applyFill="1" applyBorder="1" applyAlignment="1">
      <alignment horizontal="center"/>
    </xf>
    <xf numFmtId="0" fontId="17" fillId="0" borderId="36" xfId="0" applyFont="1" applyBorder="1" applyAlignment="1">
      <alignment horizontal="center" vertical="center"/>
    </xf>
    <xf numFmtId="0" fontId="17" fillId="45" borderId="0" xfId="0" applyFont="1" applyFill="1" applyBorder="1" applyAlignment="1">
      <alignment horizontal="center" vertical="center"/>
    </xf>
    <xf numFmtId="0" fontId="150" fillId="0" borderId="0" xfId="0" applyFont="1" applyBorder="1" applyAlignment="1">
      <alignment horizontal="center" vertical="center"/>
    </xf>
    <xf numFmtId="0" fontId="10" fillId="0" borderId="19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50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51" fillId="0" borderId="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52" fillId="0" borderId="0" xfId="0" applyFont="1" applyBorder="1" applyAlignment="1">
      <alignment horizontal="center" vertical="center"/>
    </xf>
    <xf numFmtId="0" fontId="153" fillId="32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33" fillId="0" borderId="0" xfId="0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151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53" fillId="0" borderId="0" xfId="0" applyFont="1" applyBorder="1" applyAlignment="1">
      <alignment horizontal="center" vertical="center"/>
    </xf>
    <xf numFmtId="0" fontId="153" fillId="0" borderId="0" xfId="0" applyFont="1" applyFill="1" applyBorder="1" applyAlignment="1">
      <alignment horizontal="center" vertical="center"/>
    </xf>
    <xf numFmtId="0" fontId="153" fillId="0" borderId="14" xfId="0" applyFont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19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47" borderId="0" xfId="0" applyFont="1" applyFill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39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66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32" borderId="0" xfId="0" applyFont="1" applyFill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7" fillId="0" borderId="61" xfId="0" applyFont="1" applyBorder="1" applyAlignment="1">
      <alignment vertical="center"/>
    </xf>
    <xf numFmtId="0" fontId="17" fillId="48" borderId="28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7" fillId="0" borderId="193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32" borderId="10" xfId="0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194" xfId="0" applyFont="1" applyBorder="1" applyAlignment="1">
      <alignment vertical="center"/>
    </xf>
    <xf numFmtId="0" fontId="10" fillId="0" borderId="193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32" borderId="10" xfId="0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7" fillId="0" borderId="129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17" fillId="32" borderId="0" xfId="0" applyFont="1" applyFill="1" applyBorder="1" applyAlignment="1">
      <alignment horizontal="left" vertical="center"/>
    </xf>
    <xf numFmtId="0" fontId="154" fillId="0" borderId="0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0" fillId="32" borderId="0" xfId="0" applyFont="1" applyFill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32" borderId="0" xfId="0" applyFont="1" applyFill="1" applyBorder="1" applyAlignment="1">
      <alignment horizontal="left" vertical="center"/>
    </xf>
    <xf numFmtId="0" fontId="155" fillId="0" borderId="28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55" fillId="0" borderId="0" xfId="0" applyFont="1" applyBorder="1" applyAlignment="1">
      <alignment horizontal="center" vertical="center"/>
    </xf>
    <xf numFmtId="3" fontId="155" fillId="0" borderId="0" xfId="0" applyNumberFormat="1" applyFont="1" applyBorder="1" applyAlignment="1">
      <alignment horizontal="center" vertical="center"/>
    </xf>
    <xf numFmtId="0" fontId="10" fillId="0" borderId="61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55" fillId="0" borderId="0" xfId="0" applyFont="1" applyAlignment="1">
      <alignment horizontal="center" vertical="center"/>
    </xf>
    <xf numFmtId="3" fontId="155" fillId="0" borderId="0" xfId="0" applyNumberFormat="1" applyFont="1" applyAlignment="1">
      <alignment horizontal="center" vertical="center"/>
    </xf>
    <xf numFmtId="0" fontId="17" fillId="0" borderId="194" xfId="0" applyFont="1" applyBorder="1" applyAlignment="1">
      <alignment horizontal="center" vertical="center"/>
    </xf>
    <xf numFmtId="0" fontId="123" fillId="0" borderId="52" xfId="0" applyFont="1" applyFill="1" applyBorder="1" applyAlignment="1">
      <alignment horizontal="left"/>
    </xf>
    <xf numFmtId="0" fontId="123" fillId="0" borderId="52" xfId="0" applyFont="1" applyFill="1" applyBorder="1" applyAlignment="1">
      <alignment horizontal="center"/>
    </xf>
    <xf numFmtId="0" fontId="123" fillId="0" borderId="53" xfId="0" applyFont="1" applyFill="1" applyBorder="1" applyAlignment="1">
      <alignment horizontal="center"/>
    </xf>
    <xf numFmtId="49" fontId="141" fillId="0" borderId="30" xfId="0" applyNumberFormat="1" applyFont="1" applyFill="1" applyBorder="1" applyAlignment="1">
      <alignment horizontal="center"/>
    </xf>
    <xf numFmtId="0" fontId="2" fillId="45" borderId="21" xfId="0" applyFont="1" applyFill="1" applyBorder="1" applyAlignment="1">
      <alignment horizontal="center"/>
    </xf>
    <xf numFmtId="0" fontId="156" fillId="0" borderId="52" xfId="0" applyFont="1" applyBorder="1" applyAlignment="1">
      <alignment horizontal="left" wrapText="1"/>
    </xf>
    <xf numFmtId="0" fontId="124" fillId="0" borderId="52" xfId="0" applyFont="1" applyBorder="1" applyAlignment="1">
      <alignment horizontal="center"/>
    </xf>
    <xf numFmtId="0" fontId="124" fillId="0" borderId="21" xfId="0" applyFont="1" applyBorder="1" applyAlignment="1">
      <alignment horizontal="center"/>
    </xf>
    <xf numFmtId="3" fontId="124" fillId="0" borderId="53" xfId="0" applyNumberFormat="1" applyFont="1" applyBorder="1" applyAlignment="1">
      <alignment horizontal="center"/>
    </xf>
    <xf numFmtId="0" fontId="126" fillId="0" borderId="52" xfId="0" applyFont="1" applyBorder="1" applyAlignment="1">
      <alignment horizontal="left"/>
    </xf>
    <xf numFmtId="0" fontId="126" fillId="0" borderId="21" xfId="0" applyFont="1" applyBorder="1" applyAlignment="1">
      <alignment horizontal="center"/>
    </xf>
    <xf numFmtId="0" fontId="126" fillId="0" borderId="52" xfId="0" applyFont="1" applyBorder="1" applyAlignment="1">
      <alignment horizontal="center"/>
    </xf>
    <xf numFmtId="0" fontId="126" fillId="0" borderId="53" xfId="0" applyFont="1" applyBorder="1" applyAlignment="1">
      <alignment horizontal="center"/>
    </xf>
    <xf numFmtId="0" fontId="2" fillId="45" borderId="43" xfId="0" applyFont="1" applyFill="1" applyBorder="1" applyAlignment="1">
      <alignment horizontal="center"/>
    </xf>
    <xf numFmtId="0" fontId="2" fillId="45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157" fillId="0" borderId="0" xfId="0" applyFont="1" applyBorder="1" applyAlignment="1">
      <alignment horizontal="left"/>
    </xf>
    <xf numFmtId="0" fontId="17" fillId="45" borderId="0" xfId="0" applyFont="1" applyFill="1" applyAlignment="1">
      <alignment vertical="center"/>
    </xf>
    <xf numFmtId="0" fontId="10" fillId="45" borderId="0" xfId="0" applyFont="1" applyFill="1" applyBorder="1" applyAlignment="1">
      <alignment horizontal="center" vertical="center"/>
    </xf>
    <xf numFmtId="0" fontId="10" fillId="45" borderId="0" xfId="0" applyFont="1" applyFill="1" applyAlignment="1">
      <alignment horizontal="center" vertical="center"/>
    </xf>
    <xf numFmtId="0" fontId="10" fillId="45" borderId="0" xfId="0" applyFont="1" applyFill="1" applyAlignment="1">
      <alignment horizontal="left" vertical="center"/>
    </xf>
    <xf numFmtId="0" fontId="17" fillId="45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right"/>
    </xf>
    <xf numFmtId="0" fontId="127" fillId="0" borderId="43" xfId="0" applyFont="1" applyBorder="1" applyAlignment="1">
      <alignment horizontal="center"/>
    </xf>
    <xf numFmtId="0" fontId="141" fillId="0" borderId="13" xfId="0" applyFont="1" applyBorder="1" applyAlignment="1">
      <alignment horizontal="left"/>
    </xf>
    <xf numFmtId="0" fontId="126" fillId="0" borderId="54" xfId="0" applyFont="1" applyFill="1" applyBorder="1" applyAlignment="1">
      <alignment horizontal="left"/>
    </xf>
    <xf numFmtId="0" fontId="126" fillId="0" borderId="65" xfId="0" applyFont="1" applyFill="1" applyBorder="1" applyAlignment="1">
      <alignment horizontal="center"/>
    </xf>
    <xf numFmtId="0" fontId="127" fillId="0" borderId="15" xfId="0" applyFont="1" applyFill="1" applyBorder="1" applyAlignment="1">
      <alignment horizontal="left"/>
    </xf>
    <xf numFmtId="0" fontId="127" fillId="0" borderId="28" xfId="0" applyFont="1" applyFill="1" applyBorder="1" applyAlignment="1">
      <alignment horizontal="center"/>
    </xf>
    <xf numFmtId="0" fontId="124" fillId="45" borderId="13" xfId="0" applyFont="1" applyFill="1" applyBorder="1" applyAlignment="1">
      <alignment horizontal="center"/>
    </xf>
    <xf numFmtId="0" fontId="156" fillId="0" borderId="13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/>
    </xf>
    <xf numFmtId="0" fontId="138" fillId="0" borderId="102" xfId="0" applyFont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19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24" fillId="0" borderId="12" xfId="0" applyFont="1" applyFill="1" applyBorder="1" applyAlignment="1">
      <alignment horizontal="left"/>
    </xf>
    <xf numFmtId="0" fontId="131" fillId="0" borderId="12" xfId="0" applyFont="1" applyFill="1" applyBorder="1" applyAlignment="1" quotePrefix="1">
      <alignment horizontal="center"/>
    </xf>
    <xf numFmtId="0" fontId="138" fillId="0" borderId="0" xfId="0" applyFont="1" applyAlignment="1">
      <alignment/>
    </xf>
    <xf numFmtId="0" fontId="158" fillId="0" borderId="12" xfId="0" applyFont="1" applyFill="1" applyBorder="1" applyAlignment="1" quotePrefix="1">
      <alignment horizontal="center"/>
    </xf>
    <xf numFmtId="0" fontId="158" fillId="0" borderId="30" xfId="0" applyFont="1" applyFill="1" applyBorder="1" applyAlignment="1">
      <alignment horizontal="center"/>
    </xf>
    <xf numFmtId="3" fontId="159" fillId="34" borderId="30" xfId="42" applyNumberFormat="1" applyFont="1" applyFill="1" applyBorder="1" applyAlignment="1">
      <alignment horizontal="center"/>
    </xf>
    <xf numFmtId="0" fontId="160" fillId="0" borderId="11" xfId="0" applyFont="1" applyBorder="1" applyAlignment="1">
      <alignment horizontal="center"/>
    </xf>
    <xf numFmtId="0" fontId="2" fillId="0" borderId="78" xfId="0" applyFont="1" applyFill="1" applyBorder="1" applyAlignment="1" quotePrefix="1">
      <alignment horizontal="center"/>
    </xf>
    <xf numFmtId="0" fontId="2" fillId="0" borderId="20" xfId="0" applyFont="1" applyFill="1" applyBorder="1" applyAlignment="1" quotePrefix="1">
      <alignment horizontal="center"/>
    </xf>
    <xf numFmtId="0" fontId="147" fillId="0" borderId="13" xfId="0" applyFont="1" applyFill="1" applyBorder="1" applyAlignment="1">
      <alignment horizontal="left"/>
    </xf>
    <xf numFmtId="0" fontId="147" fillId="0" borderId="13" xfId="0" applyFont="1" applyFill="1" applyBorder="1" applyAlignment="1">
      <alignment horizontal="center"/>
    </xf>
    <xf numFmtId="0" fontId="147" fillId="0" borderId="0" xfId="0" applyFont="1" applyFill="1" applyBorder="1" applyAlignment="1">
      <alignment horizontal="center"/>
    </xf>
    <xf numFmtId="0" fontId="147" fillId="0" borderId="30" xfId="0" applyFont="1" applyFill="1" applyBorder="1" applyAlignment="1">
      <alignment horizontal="center"/>
    </xf>
    <xf numFmtId="0" fontId="148" fillId="0" borderId="31" xfId="0" applyFont="1" applyFill="1" applyBorder="1" applyAlignment="1">
      <alignment horizontal="center"/>
    </xf>
    <xf numFmtId="0" fontId="147" fillId="0" borderId="13" xfId="0" applyFont="1" applyBorder="1" applyAlignment="1">
      <alignment horizontal="center"/>
    </xf>
    <xf numFmtId="0" fontId="147" fillId="0" borderId="30" xfId="0" applyFont="1" applyBorder="1" applyAlignment="1">
      <alignment horizontal="center"/>
    </xf>
    <xf numFmtId="0" fontId="148" fillId="0" borderId="0" xfId="0" applyFont="1" applyBorder="1" applyAlignment="1">
      <alignment horizontal="center"/>
    </xf>
    <xf numFmtId="0" fontId="148" fillId="0" borderId="13" xfId="0" applyFont="1" applyBorder="1" applyAlignment="1">
      <alignment horizontal="center"/>
    </xf>
    <xf numFmtId="0" fontId="148" fillId="0" borderId="30" xfId="0" applyFont="1" applyFill="1" applyBorder="1" applyAlignment="1">
      <alignment horizontal="center"/>
    </xf>
    <xf numFmtId="0" fontId="148" fillId="0" borderId="18" xfId="0" applyFont="1" applyBorder="1" applyAlignment="1">
      <alignment horizontal="center"/>
    </xf>
    <xf numFmtId="0" fontId="148" fillId="0" borderId="17" xfId="0" applyFont="1" applyBorder="1" applyAlignment="1">
      <alignment horizontal="center"/>
    </xf>
    <xf numFmtId="0" fontId="156" fillId="45" borderId="0" xfId="0" applyFont="1" applyFill="1" applyBorder="1" applyAlignment="1">
      <alignment horizontal="center"/>
    </xf>
    <xf numFmtId="0" fontId="148" fillId="0" borderId="13" xfId="0" applyFont="1" applyFill="1" applyBorder="1" applyAlignment="1">
      <alignment horizontal="left"/>
    </xf>
    <xf numFmtId="0" fontId="148" fillId="0" borderId="13" xfId="0" applyFont="1" applyFill="1" applyBorder="1" applyAlignment="1">
      <alignment horizontal="center"/>
    </xf>
    <xf numFmtId="0" fontId="148" fillId="0" borderId="0" xfId="0" applyFont="1" applyFill="1" applyBorder="1" applyAlignment="1">
      <alignment horizontal="center"/>
    </xf>
    <xf numFmtId="0" fontId="141" fillId="45" borderId="13" xfId="0" applyFont="1" applyFill="1" applyBorder="1" applyAlignment="1">
      <alignment horizontal="center"/>
    </xf>
    <xf numFmtId="0" fontId="156" fillId="45" borderId="13" xfId="0" applyFont="1" applyFill="1" applyBorder="1" applyAlignment="1">
      <alignment horizontal="center"/>
    </xf>
    <xf numFmtId="0" fontId="161" fillId="45" borderId="13" xfId="0" applyFont="1" applyFill="1" applyBorder="1" applyAlignment="1">
      <alignment horizontal="center"/>
    </xf>
    <xf numFmtId="0" fontId="161" fillId="0" borderId="13" xfId="0" applyFont="1" applyFill="1" applyBorder="1" applyAlignment="1">
      <alignment horizontal="left"/>
    </xf>
    <xf numFmtId="0" fontId="161" fillId="0" borderId="13" xfId="0" applyFont="1" applyFill="1" applyBorder="1" applyAlignment="1">
      <alignment horizontal="center"/>
    </xf>
    <xf numFmtId="0" fontId="161" fillId="0" borderId="0" xfId="0" applyFont="1" applyFill="1" applyBorder="1" applyAlignment="1">
      <alignment horizontal="center"/>
    </xf>
    <xf numFmtId="3" fontId="161" fillId="0" borderId="30" xfId="0" applyNumberFormat="1" applyFont="1" applyFill="1" applyBorder="1" applyAlignment="1">
      <alignment horizontal="center"/>
    </xf>
    <xf numFmtId="0" fontId="2" fillId="33" borderId="108" xfId="0" applyFont="1" applyFill="1" applyBorder="1" applyAlignment="1">
      <alignment horizontal="center"/>
    </xf>
    <xf numFmtId="0" fontId="10" fillId="46" borderId="71" xfId="0" applyFont="1" applyFill="1" applyBorder="1" applyAlignment="1">
      <alignment horizontal="center" vertical="center"/>
    </xf>
    <xf numFmtId="0" fontId="10" fillId="46" borderId="21" xfId="0" applyFont="1" applyFill="1" applyBorder="1" applyAlignment="1">
      <alignment horizontal="center" vertical="center"/>
    </xf>
    <xf numFmtId="0" fontId="17" fillId="46" borderId="21" xfId="0" applyFont="1" applyFill="1" applyBorder="1" applyAlignment="1">
      <alignment horizontal="center" vertical="center"/>
    </xf>
    <xf numFmtId="0" fontId="10" fillId="46" borderId="82" xfId="0" applyFont="1" applyFill="1" applyBorder="1" applyAlignment="1">
      <alignment horizontal="center" vertical="center"/>
    </xf>
    <xf numFmtId="0" fontId="10" fillId="46" borderId="65" xfId="0" applyFont="1" applyFill="1" applyBorder="1" applyAlignment="1">
      <alignment horizontal="center" vertical="center"/>
    </xf>
    <xf numFmtId="0" fontId="10" fillId="46" borderId="61" xfId="0" applyFont="1" applyFill="1" applyBorder="1" applyAlignment="1">
      <alignment horizontal="center" vertical="center"/>
    </xf>
    <xf numFmtId="0" fontId="10" fillId="46" borderId="0" xfId="0" applyFont="1" applyFill="1" applyBorder="1" applyAlignment="1">
      <alignment horizontal="center" vertical="center"/>
    </xf>
    <xf numFmtId="0" fontId="17" fillId="46" borderId="14" xfId="0" applyFont="1" applyFill="1" applyBorder="1" applyAlignment="1">
      <alignment vertical="center"/>
    </xf>
    <xf numFmtId="0" fontId="10" fillId="46" borderId="36" xfId="0" applyFont="1" applyFill="1" applyBorder="1" applyAlignment="1">
      <alignment horizontal="center" vertical="center"/>
    </xf>
    <xf numFmtId="0" fontId="17" fillId="46" borderId="0" xfId="0" applyFont="1" applyFill="1" applyBorder="1" applyAlignment="1">
      <alignment horizontal="center" vertical="center"/>
    </xf>
    <xf numFmtId="0" fontId="10" fillId="46" borderId="196" xfId="0" applyFont="1" applyFill="1" applyBorder="1" applyAlignment="1">
      <alignment horizontal="center" vertical="center"/>
    </xf>
    <xf numFmtId="0" fontId="10" fillId="46" borderId="39" xfId="0" applyFont="1" applyFill="1" applyBorder="1" applyAlignment="1">
      <alignment horizontal="center" vertical="center"/>
    </xf>
    <xf numFmtId="0" fontId="10" fillId="46" borderId="28" xfId="0" applyFont="1" applyFill="1" applyBorder="1" applyAlignment="1">
      <alignment horizontal="center" vertical="center"/>
    </xf>
    <xf numFmtId="0" fontId="17" fillId="46" borderId="59" xfId="0" applyFont="1" applyFill="1" applyBorder="1" applyAlignment="1">
      <alignment vertical="center"/>
    </xf>
    <xf numFmtId="0" fontId="17" fillId="46" borderId="57" xfId="0" applyFont="1" applyFill="1" applyBorder="1" applyAlignment="1">
      <alignment horizontal="center" vertical="center"/>
    </xf>
    <xf numFmtId="0" fontId="10" fillId="46" borderId="197" xfId="0" applyFont="1" applyFill="1" applyBorder="1" applyAlignment="1">
      <alignment horizontal="center" vertical="center"/>
    </xf>
    <xf numFmtId="0" fontId="10" fillId="46" borderId="198" xfId="0" applyFont="1" applyFill="1" applyBorder="1" applyAlignment="1">
      <alignment horizontal="center" vertical="center"/>
    </xf>
    <xf numFmtId="0" fontId="17" fillId="46" borderId="57" xfId="0" applyFont="1" applyFill="1" applyBorder="1" applyAlignment="1">
      <alignment vertical="center"/>
    </xf>
    <xf numFmtId="0" fontId="10" fillId="46" borderId="57" xfId="0" applyFont="1" applyFill="1" applyBorder="1" applyAlignment="1">
      <alignment horizontal="center" vertical="center"/>
    </xf>
    <xf numFmtId="0" fontId="17" fillId="46" borderId="58" xfId="0" applyFont="1" applyFill="1" applyBorder="1" applyAlignment="1">
      <alignment horizontal="center" vertical="center"/>
    </xf>
    <xf numFmtId="0" fontId="10" fillId="46" borderId="59" xfId="0" applyFont="1" applyFill="1" applyBorder="1" applyAlignment="1">
      <alignment vertical="center"/>
    </xf>
    <xf numFmtId="0" fontId="10" fillId="46" borderId="57" xfId="0" applyFont="1" applyFill="1" applyBorder="1" applyAlignment="1">
      <alignment vertical="center"/>
    </xf>
    <xf numFmtId="0" fontId="36" fillId="46" borderId="58" xfId="0" applyFont="1" applyFill="1" applyBorder="1" applyAlignment="1">
      <alignment horizontal="center" vertical="center"/>
    </xf>
    <xf numFmtId="0" fontId="17" fillId="46" borderId="100" xfId="0" applyFont="1" applyFill="1" applyBorder="1" applyAlignment="1">
      <alignment vertical="center"/>
    </xf>
    <xf numFmtId="0" fontId="17" fillId="46" borderId="199" xfId="0" applyFont="1" applyFill="1" applyBorder="1" applyAlignment="1">
      <alignment horizontal="center" vertical="center"/>
    </xf>
    <xf numFmtId="0" fontId="154" fillId="46" borderId="0" xfId="0" applyFont="1" applyFill="1" applyBorder="1" applyAlignment="1">
      <alignment horizontal="center" vertical="center"/>
    </xf>
    <xf numFmtId="0" fontId="17" fillId="46" borderId="65" xfId="0" applyFont="1" applyFill="1" applyBorder="1" applyAlignment="1">
      <alignment horizontal="center" vertical="center"/>
    </xf>
    <xf numFmtId="0" fontId="17" fillId="46" borderId="28" xfId="0" applyFont="1" applyFill="1" applyBorder="1" applyAlignment="1">
      <alignment horizontal="center" vertical="center"/>
    </xf>
    <xf numFmtId="0" fontId="17" fillId="46" borderId="14" xfId="0" applyFont="1" applyFill="1" applyBorder="1" applyAlignment="1">
      <alignment horizontal="center" vertical="center"/>
    </xf>
    <xf numFmtId="0" fontId="10" fillId="46" borderId="200" xfId="0" applyFont="1" applyFill="1" applyBorder="1" applyAlignment="1">
      <alignment vertical="center"/>
    </xf>
    <xf numFmtId="0" fontId="10" fillId="46" borderId="108" xfId="0" applyFont="1" applyFill="1" applyBorder="1" applyAlignment="1">
      <alignment vertical="center"/>
    </xf>
    <xf numFmtId="0" fontId="10" fillId="46" borderId="201" xfId="0" applyFont="1" applyFill="1" applyBorder="1" applyAlignment="1">
      <alignment vertical="center"/>
    </xf>
    <xf numFmtId="0" fontId="10" fillId="46" borderId="58" xfId="0" applyFont="1" applyFill="1" applyBorder="1" applyAlignment="1">
      <alignment horizontal="center" vertical="center"/>
    </xf>
    <xf numFmtId="0" fontId="17" fillId="46" borderId="59" xfId="0" applyFont="1" applyFill="1" applyBorder="1" applyAlignment="1">
      <alignment horizontal="center" vertical="center"/>
    </xf>
    <xf numFmtId="0" fontId="17" fillId="46" borderId="57" xfId="0" applyFont="1" applyFill="1" applyBorder="1" applyAlignment="1">
      <alignment horizontal="left" vertical="center"/>
    </xf>
    <xf numFmtId="0" fontId="17" fillId="46" borderId="100" xfId="0" applyFont="1" applyFill="1" applyBorder="1" applyAlignment="1">
      <alignment horizontal="left" vertical="center"/>
    </xf>
    <xf numFmtId="0" fontId="10" fillId="46" borderId="199" xfId="0" applyFont="1" applyFill="1" applyBorder="1" applyAlignment="1">
      <alignment horizontal="center" vertical="center"/>
    </xf>
    <xf numFmtId="0" fontId="1" fillId="33" borderId="107" xfId="0" applyFont="1" applyFill="1" applyBorder="1" applyAlignment="1">
      <alignment/>
    </xf>
    <xf numFmtId="0" fontId="1" fillId="33" borderId="108" xfId="0" applyFont="1" applyFill="1" applyBorder="1" applyAlignment="1">
      <alignment horizontal="center"/>
    </xf>
    <xf numFmtId="0" fontId="7" fillId="33" borderId="109" xfId="0" applyFont="1" applyFill="1" applyBorder="1" applyAlignment="1">
      <alignment horizontal="center"/>
    </xf>
    <xf numFmtId="0" fontId="7" fillId="33" borderId="120" xfId="0" applyFont="1" applyFill="1" applyBorder="1" applyAlignment="1">
      <alignment horizontal="center"/>
    </xf>
    <xf numFmtId="0" fontId="7" fillId="33" borderId="121" xfId="0" applyFont="1" applyFill="1" applyBorder="1" applyAlignment="1">
      <alignment horizontal="center"/>
    </xf>
    <xf numFmtId="0" fontId="2" fillId="33" borderId="122" xfId="0" applyFont="1" applyFill="1" applyBorder="1" applyAlignment="1">
      <alignment horizontal="center"/>
    </xf>
    <xf numFmtId="0" fontId="2" fillId="33" borderId="123" xfId="0" applyFont="1" applyFill="1" applyBorder="1" applyAlignment="1">
      <alignment horizontal="center"/>
    </xf>
    <xf numFmtId="0" fontId="2" fillId="33" borderId="124" xfId="0" applyFont="1" applyFill="1" applyBorder="1" applyAlignment="1">
      <alignment horizontal="center"/>
    </xf>
    <xf numFmtId="49" fontId="162" fillId="0" borderId="0" xfId="0" applyNumberFormat="1" applyFont="1" applyAlignment="1">
      <alignment/>
    </xf>
    <xf numFmtId="49" fontId="163" fillId="0" borderId="0" xfId="0" applyNumberFormat="1" applyFont="1" applyAlignment="1">
      <alignment/>
    </xf>
    <xf numFmtId="49" fontId="162" fillId="0" borderId="0" xfId="0" applyNumberFormat="1" applyFont="1" applyAlignment="1" quotePrefix="1">
      <alignment/>
    </xf>
    <xf numFmtId="0" fontId="138" fillId="45" borderId="0" xfId="0" applyFont="1" applyFill="1" applyBorder="1" applyAlignment="1">
      <alignment horizontal="left"/>
    </xf>
    <xf numFmtId="0" fontId="124" fillId="0" borderId="39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3" fontId="124" fillId="0" borderId="12" xfId="0" applyNumberFormat="1" applyFont="1" applyFill="1" applyBorder="1" applyAlignment="1">
      <alignment horizontal="center"/>
    </xf>
    <xf numFmtId="0" fontId="126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/>
    </xf>
    <xf numFmtId="0" fontId="2" fillId="0" borderId="28" xfId="0" applyFont="1" applyFill="1" applyBorder="1" applyAlignment="1">
      <alignment horizontal="center"/>
    </xf>
    <xf numFmtId="0" fontId="124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/>
    </xf>
    <xf numFmtId="0" fontId="2" fillId="0" borderId="2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26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left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 vertical="top"/>
    </xf>
    <xf numFmtId="0" fontId="2" fillId="0" borderId="53" xfId="0" applyFont="1" applyFill="1" applyBorder="1" applyAlignment="1">
      <alignment horizontal="center" vertical="top"/>
    </xf>
    <xf numFmtId="3" fontId="128" fillId="0" borderId="30" xfId="0" applyNumberFormat="1" applyFont="1" applyFill="1" applyBorder="1" applyAlignment="1">
      <alignment horizontal="center"/>
    </xf>
    <xf numFmtId="0" fontId="131" fillId="0" borderId="78" xfId="0" applyFont="1" applyFill="1" applyBorder="1" applyAlignment="1">
      <alignment horizontal="center"/>
    </xf>
    <xf numFmtId="0" fontId="131" fillId="0" borderId="72" xfId="0" applyFont="1" applyFill="1" applyBorder="1" applyAlignment="1">
      <alignment horizontal="center"/>
    </xf>
    <xf numFmtId="0" fontId="133" fillId="0" borderId="11" xfId="0" applyFont="1" applyBorder="1" applyAlignment="1">
      <alignment horizontal="center"/>
    </xf>
    <xf numFmtId="0" fontId="133" fillId="0" borderId="24" xfId="0" applyFont="1" applyBorder="1" applyAlignment="1">
      <alignment horizontal="left"/>
    </xf>
    <xf numFmtId="0" fontId="133" fillId="0" borderId="0" xfId="0" applyFont="1" applyBorder="1" applyAlignment="1">
      <alignment horizontal="left"/>
    </xf>
    <xf numFmtId="0" fontId="8" fillId="45" borderId="0" xfId="0" applyFont="1" applyFill="1" applyAlignment="1">
      <alignment horizontal="center"/>
    </xf>
    <xf numFmtId="0" fontId="2" fillId="45" borderId="18" xfId="0" applyFont="1" applyFill="1" applyBorder="1" applyAlignment="1">
      <alignment horizontal="center"/>
    </xf>
    <xf numFmtId="3" fontId="2" fillId="45" borderId="0" xfId="0" applyNumberFormat="1" applyFont="1" applyFill="1" applyBorder="1" applyAlignment="1">
      <alignment horizontal="center"/>
    </xf>
    <xf numFmtId="3" fontId="2" fillId="45" borderId="0" xfId="0" applyNumberFormat="1" applyFont="1" applyFill="1" applyAlignment="1">
      <alignment horizontal="center"/>
    </xf>
    <xf numFmtId="0" fontId="1" fillId="45" borderId="67" xfId="0" applyFont="1" applyFill="1" applyBorder="1" applyAlignment="1">
      <alignment horizontal="center"/>
    </xf>
    <xf numFmtId="0" fontId="1" fillId="45" borderId="57" xfId="0" applyFont="1" applyFill="1" applyBorder="1" applyAlignment="1">
      <alignment horizontal="center"/>
    </xf>
    <xf numFmtId="0" fontId="122" fillId="45" borderId="21" xfId="0" applyFont="1" applyFill="1" applyBorder="1" applyAlignment="1">
      <alignment horizontal="center"/>
    </xf>
    <xf numFmtId="0" fontId="122" fillId="45" borderId="0" xfId="0" applyFont="1" applyFill="1" applyBorder="1" applyAlignment="1">
      <alignment horizontal="center"/>
    </xf>
    <xf numFmtId="0" fontId="122" fillId="0" borderId="52" xfId="0" applyFont="1" applyBorder="1" applyAlignment="1">
      <alignment horizontal="left"/>
    </xf>
    <xf numFmtId="0" fontId="122" fillId="0" borderId="52" xfId="0" applyFont="1" applyBorder="1" applyAlignment="1">
      <alignment horizontal="center"/>
    </xf>
    <xf numFmtId="0" fontId="122" fillId="0" borderId="53" xfId="0" applyFont="1" applyBorder="1" applyAlignment="1">
      <alignment horizontal="center"/>
    </xf>
    <xf numFmtId="0" fontId="164" fillId="0" borderId="0" xfId="0" applyFont="1" applyBorder="1" applyAlignment="1">
      <alignment horizontal="left"/>
    </xf>
    <xf numFmtId="0" fontId="164" fillId="6" borderId="0" xfId="0" applyFont="1" applyFill="1" applyBorder="1" applyAlignment="1">
      <alignment horizontal="left"/>
    </xf>
    <xf numFmtId="0" fontId="128" fillId="0" borderId="21" xfId="0" applyFont="1" applyBorder="1" applyAlignment="1">
      <alignment horizontal="center"/>
    </xf>
    <xf numFmtId="0" fontId="165" fillId="0" borderId="13" xfId="0" applyFont="1" applyFill="1" applyBorder="1" applyAlignment="1">
      <alignment horizontal="center"/>
    </xf>
    <xf numFmtId="0" fontId="128" fillId="0" borderId="52" xfId="0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131" fillId="0" borderId="52" xfId="0" applyFont="1" applyFill="1" applyBorder="1" applyAlignment="1" quotePrefix="1">
      <alignment horizontal="center"/>
    </xf>
    <xf numFmtId="0" fontId="131" fillId="0" borderId="65" xfId="0" applyFont="1" applyFill="1" applyBorder="1" applyAlignment="1">
      <alignment horizontal="center"/>
    </xf>
    <xf numFmtId="0" fontId="131" fillId="0" borderId="29" xfId="0" applyFont="1" applyFill="1" applyBorder="1" applyAlignment="1">
      <alignment horizontal="center"/>
    </xf>
    <xf numFmtId="0" fontId="131" fillId="0" borderId="202" xfId="0" applyFont="1" applyFill="1" applyBorder="1" applyAlignment="1" quotePrefix="1">
      <alignment horizontal="center"/>
    </xf>
    <xf numFmtId="0" fontId="131" fillId="0" borderId="203" xfId="0" applyFont="1" applyFill="1" applyBorder="1" applyAlignment="1">
      <alignment horizontal="center"/>
    </xf>
    <xf numFmtId="0" fontId="131" fillId="6" borderId="204" xfId="0" applyFont="1" applyFill="1" applyBorder="1" applyAlignment="1">
      <alignment horizontal="center"/>
    </xf>
    <xf numFmtId="0" fontId="122" fillId="6" borderId="205" xfId="0" applyFont="1" applyFill="1" applyBorder="1" applyAlignment="1">
      <alignment horizontal="center"/>
    </xf>
    <xf numFmtId="0" fontId="131" fillId="0" borderId="17" xfId="0" applyFont="1" applyFill="1" applyBorder="1" applyAlignment="1">
      <alignment horizontal="center"/>
    </xf>
    <xf numFmtId="0" fontId="131" fillId="0" borderId="206" xfId="0" applyFont="1" applyFill="1" applyBorder="1" applyAlignment="1">
      <alignment horizontal="center"/>
    </xf>
    <xf numFmtId="0" fontId="122" fillId="0" borderId="207" xfId="0" applyFont="1" applyFill="1" applyBorder="1" applyAlignment="1">
      <alignment horizontal="center"/>
    </xf>
    <xf numFmtId="0" fontId="138" fillId="0" borderId="0" xfId="0" applyFont="1" applyBorder="1" applyAlignment="1">
      <alignment horizontal="left" vertical="center"/>
    </xf>
    <xf numFmtId="0" fontId="13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6" fillId="45" borderId="0" xfId="0" applyFont="1" applyFill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3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62" fillId="0" borderId="0" xfId="0" applyNumberFormat="1" applyFont="1" applyAlignment="1">
      <alignment vertical="center"/>
    </xf>
    <xf numFmtId="17" fontId="6" fillId="0" borderId="0" xfId="0" applyNumberFormat="1" applyFont="1" applyAlignment="1" quotePrefix="1">
      <alignment horizontal="center" vertical="center"/>
    </xf>
    <xf numFmtId="0" fontId="2" fillId="45" borderId="0" xfId="0" applyFont="1" applyFill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12" borderId="107" xfId="0" applyFont="1" applyFill="1" applyBorder="1" applyAlignment="1">
      <alignment horizontal="center" vertical="center"/>
    </xf>
    <xf numFmtId="0" fontId="2" fillId="12" borderId="108" xfId="0" applyFont="1" applyFill="1" applyBorder="1" applyAlignment="1">
      <alignment horizontal="center" vertical="center"/>
    </xf>
    <xf numFmtId="0" fontId="2" fillId="12" borderId="109" xfId="0" applyFont="1" applyFill="1" applyBorder="1" applyAlignment="1">
      <alignment horizontal="center" vertical="center"/>
    </xf>
    <xf numFmtId="0" fontId="2" fillId="45" borderId="108" xfId="0" applyFont="1" applyFill="1" applyBorder="1" applyAlignment="1">
      <alignment horizontal="center" vertical="center"/>
    </xf>
    <xf numFmtId="0" fontId="1" fillId="12" borderId="108" xfId="0" applyFont="1" applyFill="1" applyBorder="1" applyAlignment="1">
      <alignment horizontal="center" vertical="center"/>
    </xf>
    <xf numFmtId="0" fontId="7" fillId="12" borderId="109" xfId="0" applyFont="1" applyFill="1" applyBorder="1" applyAlignment="1">
      <alignment horizontal="center" vertical="center"/>
    </xf>
    <xf numFmtId="0" fontId="7" fillId="12" borderId="120" xfId="0" applyFont="1" applyFill="1" applyBorder="1" applyAlignment="1">
      <alignment horizontal="center" vertical="center"/>
    </xf>
    <xf numFmtId="0" fontId="7" fillId="12" borderId="121" xfId="0" applyFont="1" applyFill="1" applyBorder="1" applyAlignment="1">
      <alignment horizontal="center" vertical="center"/>
    </xf>
    <xf numFmtId="0" fontId="2" fillId="12" borderId="111" xfId="0" applyFont="1" applyFill="1" applyBorder="1" applyAlignment="1">
      <alignment horizontal="center" vertical="center"/>
    </xf>
    <xf numFmtId="0" fontId="2" fillId="12" borderId="208" xfId="0" applyFont="1" applyFill="1" applyBorder="1" applyAlignment="1">
      <alignment horizontal="center" vertical="center"/>
    </xf>
    <xf numFmtId="0" fontId="2" fillId="12" borderId="113" xfId="0" applyFont="1" applyFill="1" applyBorder="1" applyAlignment="1">
      <alignment horizontal="center" vertical="center"/>
    </xf>
    <xf numFmtId="0" fontId="2" fillId="45" borderId="114" xfId="0" applyFont="1" applyFill="1" applyBorder="1" applyAlignment="1">
      <alignment horizontal="center" vertical="center"/>
    </xf>
    <xf numFmtId="0" fontId="1" fillId="12" borderId="114" xfId="0" applyFont="1" applyFill="1" applyBorder="1" applyAlignment="1">
      <alignment horizontal="center" vertical="center"/>
    </xf>
    <xf numFmtId="0" fontId="2" fillId="12" borderId="112" xfId="0" applyFont="1" applyFill="1" applyBorder="1" applyAlignment="1">
      <alignment horizontal="center" vertical="center"/>
    </xf>
    <xf numFmtId="0" fontId="2" fillId="12" borderId="114" xfId="0" applyFont="1" applyFill="1" applyBorder="1" applyAlignment="1">
      <alignment horizontal="center" vertical="center"/>
    </xf>
    <xf numFmtId="0" fontId="2" fillId="12" borderId="115" xfId="0" applyFont="1" applyFill="1" applyBorder="1" applyAlignment="1">
      <alignment horizontal="center" vertical="center"/>
    </xf>
    <xf numFmtId="0" fontId="2" fillId="12" borderId="116" xfId="0" applyFont="1" applyFill="1" applyBorder="1" applyAlignment="1">
      <alignment horizontal="center" vertical="center"/>
    </xf>
    <xf numFmtId="0" fontId="2" fillId="12" borderId="117" xfId="0" applyFont="1" applyFill="1" applyBorder="1" applyAlignment="1">
      <alignment horizontal="center" vertical="center"/>
    </xf>
    <xf numFmtId="0" fontId="2" fillId="12" borderId="123" xfId="0" applyFont="1" applyFill="1" applyBorder="1" applyAlignment="1">
      <alignment horizontal="center" vertical="center"/>
    </xf>
    <xf numFmtId="0" fontId="2" fillId="12" borderId="118" xfId="0" applyFont="1" applyFill="1" applyBorder="1" applyAlignment="1">
      <alignment horizontal="center" vertical="center"/>
    </xf>
    <xf numFmtId="0" fontId="2" fillId="12" borderId="124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52" xfId="0" applyFont="1" applyFill="1" applyBorder="1" applyAlignment="1" quotePrefix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45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45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vertical="center"/>
    </xf>
    <xf numFmtId="0" fontId="123" fillId="0" borderId="13" xfId="0" applyFont="1" applyBorder="1" applyAlignment="1">
      <alignment horizontal="left" vertical="center"/>
    </xf>
    <xf numFmtId="0" fontId="123" fillId="0" borderId="13" xfId="0" applyFont="1" applyBorder="1" applyAlignment="1">
      <alignment horizontal="center" vertical="center"/>
    </xf>
    <xf numFmtId="0" fontId="123" fillId="0" borderId="30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123" fillId="0" borderId="52" xfId="0" applyFont="1" applyBorder="1" applyAlignment="1">
      <alignment vertical="center"/>
    </xf>
    <xf numFmtId="0" fontId="123" fillId="0" borderId="0" xfId="0" applyFont="1" applyBorder="1" applyAlignment="1">
      <alignment horizontal="center" vertical="center"/>
    </xf>
    <xf numFmtId="0" fontId="124" fillId="0" borderId="13" xfId="0" applyFont="1" applyBorder="1" applyAlignment="1">
      <alignment horizontal="left" vertical="center"/>
    </xf>
    <xf numFmtId="0" fontId="124" fillId="0" borderId="0" xfId="0" applyFont="1" applyBorder="1" applyAlignment="1">
      <alignment horizontal="center" vertical="center"/>
    </xf>
    <xf numFmtId="0" fontId="124" fillId="0" borderId="13" xfId="0" applyFont="1" applyBorder="1" applyAlignment="1">
      <alignment horizontal="center" vertical="center"/>
    </xf>
    <xf numFmtId="0" fontId="124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123" fillId="0" borderId="13" xfId="0" applyFont="1" applyBorder="1" applyAlignment="1">
      <alignment vertical="center"/>
    </xf>
    <xf numFmtId="0" fontId="124" fillId="0" borderId="17" xfId="0" applyFont="1" applyBorder="1" applyAlignment="1">
      <alignment horizontal="left" vertical="center"/>
    </xf>
    <xf numFmtId="0" fontId="124" fillId="0" borderId="18" xfId="0" applyFont="1" applyBorder="1" applyAlignment="1">
      <alignment horizontal="center" vertical="center"/>
    </xf>
    <xf numFmtId="0" fontId="124" fillId="0" borderId="17" xfId="0" applyFont="1" applyBorder="1" applyAlignment="1">
      <alignment horizontal="center" vertical="center"/>
    </xf>
    <xf numFmtId="0" fontId="124" fillId="0" borderId="69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45" borderId="4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2" fillId="0" borderId="46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70" xfId="0" applyFont="1" applyBorder="1" applyAlignment="1">
      <alignment horizontal="center" vertical="center"/>
    </xf>
    <xf numFmtId="0" fontId="2" fillId="32" borderId="75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31" fillId="0" borderId="11" xfId="0" applyFont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2" fillId="45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" fillId="0" borderId="18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122" fillId="0" borderId="13" xfId="0" applyFont="1" applyFill="1" applyBorder="1" applyAlignment="1">
      <alignment horizontal="center" vertical="center"/>
    </xf>
    <xf numFmtId="0" fontId="122" fillId="0" borderId="30" xfId="0" applyFont="1" applyFill="1" applyBorder="1" applyAlignment="1">
      <alignment horizontal="center" vertical="center"/>
    </xf>
    <xf numFmtId="0" fontId="126" fillId="0" borderId="13" xfId="0" applyFont="1" applyBorder="1" applyAlignment="1">
      <alignment horizontal="left" vertical="center"/>
    </xf>
    <xf numFmtId="0" fontId="126" fillId="0" borderId="13" xfId="0" applyFont="1" applyBorder="1" applyAlignment="1">
      <alignment horizontal="center" vertical="center"/>
    </xf>
    <xf numFmtId="0" fontId="126" fillId="0" borderId="30" xfId="0" applyFont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0" fontId="123" fillId="0" borderId="15" xfId="0" applyFont="1" applyBorder="1" applyAlignment="1">
      <alignment vertical="center"/>
    </xf>
    <xf numFmtId="0" fontId="123" fillId="0" borderId="0" xfId="0" applyFont="1" applyFill="1" applyBorder="1" applyAlignment="1">
      <alignment horizontal="center" vertical="center"/>
    </xf>
    <xf numFmtId="0" fontId="1" fillId="0" borderId="106" xfId="0" applyFont="1" applyBorder="1" applyAlignment="1">
      <alignment horizontal="center" vertical="center"/>
    </xf>
    <xf numFmtId="0" fontId="126" fillId="0" borderId="13" xfId="0" applyFont="1" applyFill="1" applyBorder="1" applyAlignment="1">
      <alignment horizontal="left" vertical="center"/>
    </xf>
    <xf numFmtId="0" fontId="126" fillId="0" borderId="13" xfId="0" applyFont="1" applyFill="1" applyBorder="1" applyAlignment="1">
      <alignment horizontal="center" vertical="center"/>
    </xf>
    <xf numFmtId="0" fontId="126" fillId="0" borderId="0" xfId="0" applyFont="1" applyFill="1" applyBorder="1" applyAlignment="1">
      <alignment horizontal="center" vertical="center"/>
    </xf>
    <xf numFmtId="0" fontId="126" fillId="0" borderId="3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26" fillId="0" borderId="44" xfId="0" applyFont="1" applyFill="1" applyBorder="1" applyAlignment="1">
      <alignment horizontal="left" vertical="center"/>
    </xf>
    <xf numFmtId="0" fontId="126" fillId="0" borderId="44" xfId="0" applyFont="1" applyFill="1" applyBorder="1" applyAlignment="1">
      <alignment horizontal="center" vertical="center"/>
    </xf>
    <xf numFmtId="0" fontId="126" fillId="0" borderId="43" xfId="0" applyFont="1" applyFill="1" applyBorder="1" applyAlignment="1">
      <alignment horizontal="center" vertical="center"/>
    </xf>
    <xf numFmtId="0" fontId="126" fillId="0" borderId="42" xfId="0" applyFont="1" applyFill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66" fillId="0" borderId="11" xfId="0" applyFont="1" applyBorder="1" applyAlignment="1">
      <alignment horizontal="center" vertical="center"/>
    </xf>
    <xf numFmtId="0" fontId="138" fillId="0" borderId="11" xfId="0" applyFont="1" applyBorder="1" applyAlignment="1">
      <alignment horizontal="center" vertical="center"/>
    </xf>
    <xf numFmtId="0" fontId="2" fillId="0" borderId="52" xfId="0" applyFont="1" applyBorder="1" applyAlignment="1">
      <alignment horizontal="left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31" fillId="0" borderId="0" xfId="0" applyFont="1" applyFill="1" applyBorder="1" applyAlignment="1">
      <alignment horizontal="center" vertical="center"/>
    </xf>
    <xf numFmtId="0" fontId="131" fillId="0" borderId="13" xfId="0" applyFont="1" applyFill="1" applyBorder="1" applyAlignment="1">
      <alignment vertical="center"/>
    </xf>
    <xf numFmtId="0" fontId="131" fillId="0" borderId="30" xfId="0" applyFont="1" applyFill="1" applyBorder="1" applyAlignment="1">
      <alignment vertical="center"/>
    </xf>
    <xf numFmtId="0" fontId="13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44" xfId="0" applyFont="1" applyFill="1" applyBorder="1" applyAlignment="1" quotePrefix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3" xfId="0" applyFont="1" applyFill="1" applyBorder="1" applyAlignment="1" quotePrefix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 quotePrefix="1">
      <alignment horizontal="center" vertical="center"/>
    </xf>
    <xf numFmtId="0" fontId="124" fillId="0" borderId="30" xfId="0" applyFont="1" applyBorder="1" applyAlignment="1">
      <alignment horizontal="center" vertical="center"/>
    </xf>
    <xf numFmtId="0" fontId="2" fillId="45" borderId="34" xfId="0" applyFont="1" applyFill="1" applyBorder="1" applyAlignment="1">
      <alignment horizontal="center" vertical="center"/>
    </xf>
    <xf numFmtId="0" fontId="2" fillId="45" borderId="51" xfId="0" applyFont="1" applyFill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/>
    </xf>
    <xf numFmtId="0" fontId="126" fillId="0" borderId="17" xfId="0" applyFont="1" applyBorder="1" applyAlignment="1">
      <alignment horizontal="left" vertical="center"/>
    </xf>
    <xf numFmtId="0" fontId="126" fillId="0" borderId="17" xfId="0" applyFont="1" applyBorder="1" applyAlignment="1">
      <alignment horizontal="center" vertical="center"/>
    </xf>
    <xf numFmtId="0" fontId="126" fillId="0" borderId="31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23" fillId="0" borderId="17" xfId="0" applyFont="1" applyBorder="1" applyAlignment="1">
      <alignment horizontal="left" vertical="center"/>
    </xf>
    <xf numFmtId="0" fontId="123" fillId="0" borderId="18" xfId="0" applyFont="1" applyBorder="1" applyAlignment="1">
      <alignment horizontal="center" vertical="center"/>
    </xf>
    <xf numFmtId="0" fontId="123" fillId="0" borderId="17" xfId="0" applyFont="1" applyBorder="1" applyAlignment="1">
      <alignment horizontal="center" vertical="center"/>
    </xf>
    <xf numFmtId="0" fontId="12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3" fontId="2" fillId="0" borderId="28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4" xfId="0" applyFont="1" applyFill="1" applyBorder="1" applyAlignment="1">
      <alignment horizontal="center" vertical="center"/>
    </xf>
    <xf numFmtId="0" fontId="2" fillId="0" borderId="105" xfId="0" applyFont="1" applyFill="1" applyBorder="1" applyAlignment="1">
      <alignment horizontal="center" vertical="center"/>
    </xf>
    <xf numFmtId="0" fontId="1" fillId="0" borderId="105" xfId="0" applyFont="1" applyBorder="1" applyAlignment="1">
      <alignment horizontal="center" vertical="center"/>
    </xf>
    <xf numFmtId="0" fontId="2" fillId="0" borderId="106" xfId="0" applyFont="1" applyFill="1" applyBorder="1" applyAlignment="1">
      <alignment horizontal="center" vertical="center"/>
    </xf>
    <xf numFmtId="0" fontId="2" fillId="49" borderId="20" xfId="0" applyFont="1" applyFill="1" applyBorder="1" applyAlignment="1">
      <alignment horizontal="left" vertical="center"/>
    </xf>
    <xf numFmtId="0" fontId="2" fillId="49" borderId="17" xfId="0" applyFont="1" applyFill="1" applyBorder="1" applyAlignment="1">
      <alignment horizontal="center" vertical="center"/>
    </xf>
    <xf numFmtId="0" fontId="2" fillId="49" borderId="18" xfId="0" applyFont="1" applyFill="1" applyBorder="1" applyAlignment="1">
      <alignment horizontal="center" vertical="center"/>
    </xf>
    <xf numFmtId="0" fontId="2" fillId="49" borderId="31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horizontal="center" vertical="center"/>
    </xf>
    <xf numFmtId="0" fontId="2" fillId="49" borderId="17" xfId="0" applyFont="1" applyFill="1" applyBorder="1" applyAlignment="1">
      <alignment horizontal="left" vertical="center"/>
    </xf>
    <xf numFmtId="0" fontId="2" fillId="49" borderId="10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24" xfId="0" applyFont="1" applyBorder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0" fontId="2" fillId="45" borderId="21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2" fillId="0" borderId="8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3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09" xfId="0" applyFont="1" applyBorder="1" applyAlignment="1">
      <alignment vertical="center"/>
    </xf>
    <xf numFmtId="0" fontId="2" fillId="0" borderId="57" xfId="0" applyFont="1" applyFill="1" applyBorder="1" applyAlignment="1">
      <alignment vertical="center"/>
    </xf>
    <xf numFmtId="0" fontId="2" fillId="45" borderId="5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3" fontId="2" fillId="0" borderId="57" xfId="0" applyNumberFormat="1" applyFont="1" applyBorder="1" applyAlignment="1">
      <alignment vertical="center"/>
    </xf>
    <xf numFmtId="3" fontId="2" fillId="32" borderId="57" xfId="0" applyNumberFormat="1" applyFont="1" applyFill="1" applyBorder="1" applyAlignment="1">
      <alignment horizontal="center" vertical="center"/>
    </xf>
    <xf numFmtId="3" fontId="1" fillId="0" borderId="57" xfId="0" applyNumberFormat="1" applyFont="1" applyBorder="1" applyAlignment="1">
      <alignment vertical="center"/>
    </xf>
    <xf numFmtId="3" fontId="2" fillId="0" borderId="57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left" vertical="center"/>
    </xf>
    <xf numFmtId="14" fontId="1" fillId="0" borderId="57" xfId="0" applyNumberFormat="1" applyFont="1" applyBorder="1" applyAlignment="1">
      <alignment vertical="center"/>
    </xf>
    <xf numFmtId="0" fontId="1" fillId="0" borderId="57" xfId="0" applyFont="1" applyBorder="1" applyAlignment="1">
      <alignment horizontal="center" vertical="center"/>
    </xf>
    <xf numFmtId="0" fontId="1" fillId="0" borderId="57" xfId="0" applyFont="1" applyBorder="1" applyAlignment="1">
      <alignment vertical="center"/>
    </xf>
    <xf numFmtId="0" fontId="1" fillId="0" borderId="57" xfId="0" applyFont="1" applyFill="1" applyBorder="1" applyAlignment="1">
      <alignment horizontal="center" vertical="center"/>
    </xf>
    <xf numFmtId="0" fontId="2" fillId="0" borderId="199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32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right" vertical="center"/>
    </xf>
    <xf numFmtId="14" fontId="1" fillId="0" borderId="0" xfId="0" applyNumberFormat="1" applyFont="1" applyBorder="1" applyAlignment="1">
      <alignment vertical="center"/>
    </xf>
    <xf numFmtId="0" fontId="2" fillId="43" borderId="0" xfId="0" applyFont="1" applyFill="1" applyAlignment="1">
      <alignment vertical="center"/>
    </xf>
    <xf numFmtId="0" fontId="1" fillId="43" borderId="0" xfId="0" applyFont="1" applyFill="1" applyAlignment="1">
      <alignment vertical="center"/>
    </xf>
    <xf numFmtId="0" fontId="1" fillId="43" borderId="0" xfId="0" applyFont="1" applyFill="1" applyAlignment="1">
      <alignment horizontal="center" vertical="center"/>
    </xf>
    <xf numFmtId="0" fontId="2" fillId="43" borderId="0" xfId="0" applyFont="1" applyFill="1" applyAlignment="1">
      <alignment horizontal="center" vertical="center"/>
    </xf>
    <xf numFmtId="0" fontId="122" fillId="43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center" vertical="center" wrapText="1"/>
    </xf>
    <xf numFmtId="0" fontId="131" fillId="0" borderId="0" xfId="0" applyFont="1" applyAlignment="1">
      <alignment horizontal="center" vertical="center"/>
    </xf>
    <xf numFmtId="0" fontId="2" fillId="44" borderId="0" xfId="0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45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32" borderId="67" xfId="0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" fillId="32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36" xfId="0" applyFont="1" applyFill="1" applyBorder="1" applyAlignment="1">
      <alignment horizontal="center" vertical="center"/>
    </xf>
    <xf numFmtId="0" fontId="1" fillId="36" borderId="0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" fillId="36" borderId="0" xfId="0" applyFont="1" applyFill="1" applyAlignment="1">
      <alignment horizontal="center" vertical="center"/>
    </xf>
    <xf numFmtId="0" fontId="1" fillId="44" borderId="59" xfId="0" applyFont="1" applyFill="1" applyBorder="1" applyAlignment="1">
      <alignment horizontal="center" vertical="center"/>
    </xf>
    <xf numFmtId="0" fontId="1" fillId="44" borderId="57" xfId="0" applyFont="1" applyFill="1" applyBorder="1" applyAlignment="1">
      <alignment horizontal="center" vertical="center"/>
    </xf>
    <xf numFmtId="0" fontId="1" fillId="44" borderId="5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67" fillId="0" borderId="30" xfId="0" applyFont="1" applyFill="1" applyBorder="1" applyAlignment="1">
      <alignment horizontal="center" vertical="center"/>
    </xf>
    <xf numFmtId="0" fontId="167" fillId="0" borderId="13" xfId="0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60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0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85" xfId="0" applyFont="1" applyBorder="1" applyAlignment="1">
      <alignment/>
    </xf>
    <xf numFmtId="0" fontId="1" fillId="0" borderId="79" xfId="0" applyFont="1" applyBorder="1" applyAlignment="1">
      <alignment/>
    </xf>
    <xf numFmtId="0" fontId="156" fillId="45" borderId="17" xfId="0" applyFont="1" applyFill="1" applyBorder="1" applyAlignment="1">
      <alignment horizontal="center"/>
    </xf>
    <xf numFmtId="0" fontId="123" fillId="0" borderId="175" xfId="0" applyFont="1" applyBorder="1" applyAlignment="1">
      <alignment horizontal="left"/>
    </xf>
    <xf numFmtId="0" fontId="123" fillId="0" borderId="175" xfId="0" applyFont="1" applyBorder="1" applyAlignment="1">
      <alignment horizontal="center"/>
    </xf>
    <xf numFmtId="0" fontId="123" fillId="0" borderId="139" xfId="0" applyFont="1" applyBorder="1" applyAlignment="1">
      <alignment horizontal="center"/>
    </xf>
    <xf numFmtId="0" fontId="123" fillId="0" borderId="176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2" fillId="32" borderId="210" xfId="0" applyFont="1" applyFill="1" applyBorder="1" applyAlignment="1">
      <alignment horizontal="center"/>
    </xf>
    <xf numFmtId="0" fontId="2" fillId="45" borderId="147" xfId="0" applyFont="1" applyFill="1" applyBorder="1" applyAlignment="1">
      <alignment horizontal="center"/>
    </xf>
    <xf numFmtId="0" fontId="2" fillId="45" borderId="135" xfId="0" applyFont="1" applyFill="1" applyBorder="1" applyAlignment="1">
      <alignment horizontal="center"/>
    </xf>
    <xf numFmtId="0" fontId="2" fillId="45" borderId="135" xfId="0" applyFont="1" applyFill="1" applyBorder="1" applyAlignment="1">
      <alignment horizontal="center"/>
    </xf>
    <xf numFmtId="0" fontId="2" fillId="45" borderId="136" xfId="0" applyFont="1" applyFill="1" applyBorder="1" applyAlignment="1">
      <alignment horizontal="center"/>
    </xf>
    <xf numFmtId="3" fontId="2" fillId="45" borderId="0" xfId="0" applyNumberFormat="1" applyFont="1" applyFill="1" applyBorder="1" applyAlignment="1">
      <alignment horizontal="center"/>
    </xf>
    <xf numFmtId="3" fontId="2" fillId="45" borderId="18" xfId="0" applyNumberFormat="1" applyFont="1" applyFill="1" applyBorder="1" applyAlignment="1">
      <alignment horizontal="center"/>
    </xf>
    <xf numFmtId="3" fontId="2" fillId="45" borderId="43" xfId="0" applyNumberFormat="1" applyFont="1" applyFill="1" applyBorder="1" applyAlignment="1">
      <alignment horizontal="center"/>
    </xf>
    <xf numFmtId="3" fontId="2" fillId="45" borderId="18" xfId="0" applyNumberFormat="1" applyFont="1" applyFill="1" applyBorder="1" applyAlignment="1">
      <alignment horizontal="center"/>
    </xf>
    <xf numFmtId="0" fontId="2" fillId="45" borderId="136" xfId="0" applyFont="1" applyFill="1" applyBorder="1" applyAlignment="1">
      <alignment horizontal="center"/>
    </xf>
    <xf numFmtId="0" fontId="2" fillId="45" borderId="36" xfId="0" applyFont="1" applyFill="1" applyBorder="1" applyAlignment="1">
      <alignment horizontal="center"/>
    </xf>
    <xf numFmtId="0" fontId="2" fillId="45" borderId="51" xfId="0" applyFont="1" applyFill="1" applyBorder="1" applyAlignment="1">
      <alignment horizontal="center"/>
    </xf>
    <xf numFmtId="0" fontId="2" fillId="45" borderId="137" xfId="0" applyFont="1" applyFill="1" applyBorder="1" applyAlignment="1">
      <alignment horizontal="center"/>
    </xf>
    <xf numFmtId="0" fontId="168" fillId="50" borderId="211" xfId="0" applyFont="1" applyFill="1" applyBorder="1" applyAlignment="1">
      <alignment horizontal="center" vertical="center" textRotation="90"/>
    </xf>
    <xf numFmtId="0" fontId="168" fillId="0" borderId="36" xfId="0" applyFont="1" applyFill="1" applyBorder="1" applyAlignment="1">
      <alignment horizontal="center" vertical="center"/>
    </xf>
    <xf numFmtId="0" fontId="168" fillId="0" borderId="0" xfId="0" applyFont="1" applyFill="1" applyBorder="1" applyAlignment="1">
      <alignment horizontal="center" vertical="center"/>
    </xf>
    <xf numFmtId="0" fontId="169" fillId="0" borderId="0" xfId="0" applyFont="1" applyFill="1" applyBorder="1" applyAlignment="1">
      <alignment horizontal="center" vertical="center"/>
    </xf>
    <xf numFmtId="0" fontId="168" fillId="0" borderId="39" xfId="0" applyFont="1" applyFill="1" applyBorder="1" applyAlignment="1">
      <alignment horizontal="center" vertical="center"/>
    </xf>
    <xf numFmtId="0" fontId="170" fillId="0" borderId="0" xfId="0" applyFont="1" applyFill="1" applyBorder="1" applyAlignment="1">
      <alignment horizontal="center" vertical="center"/>
    </xf>
    <xf numFmtId="0" fontId="170" fillId="0" borderId="28" xfId="0" applyFont="1" applyFill="1" applyBorder="1" applyAlignment="1">
      <alignment horizontal="center" vertical="center"/>
    </xf>
    <xf numFmtId="0" fontId="168" fillId="0" borderId="28" xfId="0" applyFont="1" applyFill="1" applyBorder="1" applyAlignment="1">
      <alignment horizontal="center" vertical="center"/>
    </xf>
    <xf numFmtId="0" fontId="168" fillId="0" borderId="61" xfId="0" applyFont="1" applyFill="1" applyBorder="1" applyAlignment="1">
      <alignment horizontal="center" vertical="center"/>
    </xf>
    <xf numFmtId="0" fontId="168" fillId="0" borderId="14" xfId="0" applyFont="1" applyFill="1" applyBorder="1" applyAlignment="1">
      <alignment horizontal="center" vertical="center"/>
    </xf>
    <xf numFmtId="0" fontId="169" fillId="0" borderId="0" xfId="0" applyFont="1" applyFill="1" applyAlignment="1">
      <alignment vertical="center"/>
    </xf>
    <xf numFmtId="0" fontId="169" fillId="47" borderId="0" xfId="0" applyFont="1" applyFill="1" applyAlignment="1">
      <alignment vertical="center"/>
    </xf>
    <xf numFmtId="9" fontId="168" fillId="0" borderId="0" xfId="59" applyFont="1" applyFill="1" applyBorder="1" applyAlignment="1">
      <alignment horizontal="center" vertical="center"/>
    </xf>
    <xf numFmtId="0" fontId="156" fillId="0" borderId="13" xfId="0" applyFont="1" applyBorder="1" applyAlignment="1">
      <alignment horizontal="left" wrapText="1"/>
    </xf>
    <xf numFmtId="0" fontId="124" fillId="0" borderId="94" xfId="0" applyFont="1" applyBorder="1" applyAlignment="1">
      <alignment horizontal="left"/>
    </xf>
    <xf numFmtId="0" fontId="124" fillId="0" borderId="94" xfId="0" applyFont="1" applyBorder="1" applyAlignment="1">
      <alignment horizontal="center"/>
    </xf>
    <xf numFmtId="0" fontId="124" fillId="0" borderId="67" xfId="0" applyFont="1" applyBorder="1" applyAlignment="1">
      <alignment horizontal="center"/>
    </xf>
    <xf numFmtId="0" fontId="124" fillId="0" borderId="195" xfId="0" applyFont="1" applyBorder="1" applyAlignment="1">
      <alignment horizontal="center"/>
    </xf>
    <xf numFmtId="0" fontId="17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1" fontId="155" fillId="0" borderId="28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3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35" borderId="0" xfId="0" applyFont="1" applyFill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43" borderId="0" xfId="0" applyFont="1" applyFill="1" applyAlignment="1">
      <alignment vertical="center"/>
    </xf>
    <xf numFmtId="0" fontId="171" fillId="0" borderId="0" xfId="0" applyFont="1" applyAlignment="1">
      <alignment vertical="center"/>
    </xf>
    <xf numFmtId="0" fontId="171" fillId="0" borderId="0" xfId="0" applyFont="1" applyFill="1" applyAlignment="1">
      <alignment vertical="center"/>
    </xf>
    <xf numFmtId="0" fontId="172" fillId="0" borderId="0" xfId="0" applyFont="1" applyAlignment="1">
      <alignment vertical="center"/>
    </xf>
    <xf numFmtId="0" fontId="173" fillId="46" borderId="0" xfId="0" applyFont="1" applyFill="1" applyAlignment="1">
      <alignment vertical="center"/>
    </xf>
    <xf numFmtId="0" fontId="8" fillId="46" borderId="0" xfId="0" applyFont="1" applyFill="1" applyAlignment="1">
      <alignment vertical="center"/>
    </xf>
    <xf numFmtId="0" fontId="173" fillId="0" borderId="0" xfId="0" applyFont="1" applyAlignment="1">
      <alignment horizontal="center" vertical="center"/>
    </xf>
    <xf numFmtId="0" fontId="173" fillId="0" borderId="21" xfId="0" applyFont="1" applyBorder="1" applyAlignment="1">
      <alignment horizontal="center" vertical="center"/>
    </xf>
    <xf numFmtId="0" fontId="173" fillId="0" borderId="0" xfId="0" applyFont="1" applyAlignment="1">
      <alignment vertical="center"/>
    </xf>
    <xf numFmtId="0" fontId="8" fillId="0" borderId="5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9" borderId="0" xfId="0" applyFont="1" applyFill="1" applyAlignment="1">
      <alignment horizontal="center" vertical="center"/>
    </xf>
    <xf numFmtId="0" fontId="173" fillId="0" borderId="0" xfId="0" applyFont="1" applyBorder="1" applyAlignment="1">
      <alignment vertical="center"/>
    </xf>
    <xf numFmtId="0" fontId="171" fillId="0" borderId="0" xfId="0" applyFont="1" applyBorder="1" applyAlignment="1">
      <alignment vertical="center"/>
    </xf>
    <xf numFmtId="0" fontId="171" fillId="0" borderId="0" xfId="0" applyFont="1" applyFill="1" applyBorder="1" applyAlignment="1">
      <alignment vertical="center"/>
    </xf>
    <xf numFmtId="0" fontId="172" fillId="0" borderId="0" xfId="0" applyFont="1" applyBorder="1" applyAlignment="1">
      <alignment vertical="center"/>
    </xf>
    <xf numFmtId="0" fontId="8" fillId="0" borderId="52" xfId="0" applyFont="1" applyBorder="1" applyAlignment="1">
      <alignment horizontal="center" vertical="center"/>
    </xf>
    <xf numFmtId="49" fontId="8" fillId="0" borderId="81" xfId="0" applyNumberFormat="1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49" fontId="8" fillId="0" borderId="16" xfId="0" applyNumberFormat="1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74" fillId="0" borderId="11" xfId="0" applyFont="1" applyBorder="1" applyAlignment="1">
      <alignment horizontal="center"/>
    </xf>
    <xf numFmtId="0" fontId="23" fillId="0" borderId="13" xfId="0" applyFont="1" applyFill="1" applyBorder="1" applyAlignment="1">
      <alignment horizontal="left"/>
    </xf>
    <xf numFmtId="0" fontId="7" fillId="35" borderId="110" xfId="0" applyFont="1" applyFill="1" applyBorder="1" applyAlignment="1">
      <alignment horizontal="center"/>
    </xf>
    <xf numFmtId="0" fontId="2" fillId="35" borderId="119" xfId="0" applyFont="1" applyFill="1" applyBorder="1" applyAlignment="1">
      <alignment horizontal="center"/>
    </xf>
    <xf numFmtId="165" fontId="2" fillId="0" borderId="62" xfId="0" applyNumberFormat="1" applyFont="1" applyBorder="1" applyAlignment="1">
      <alignment horizontal="center"/>
    </xf>
    <xf numFmtId="165" fontId="2" fillId="0" borderId="63" xfId="0" applyNumberFormat="1" applyFont="1" applyBorder="1" applyAlignment="1">
      <alignment horizontal="center"/>
    </xf>
    <xf numFmtId="0" fontId="122" fillId="0" borderId="62" xfId="0" applyFont="1" applyBorder="1" applyAlignment="1">
      <alignment horizontal="center"/>
    </xf>
    <xf numFmtId="0" fontId="7" fillId="36" borderId="110" xfId="0" applyFont="1" applyFill="1" applyBorder="1" applyAlignment="1">
      <alignment horizontal="center"/>
    </xf>
    <xf numFmtId="0" fontId="2" fillId="36" borderId="119" xfId="0" applyFont="1" applyFill="1" applyBorder="1" applyAlignment="1">
      <alignment horizontal="center"/>
    </xf>
    <xf numFmtId="165" fontId="2" fillId="0" borderId="86" xfId="0" applyNumberFormat="1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5" fontId="2" fillId="0" borderId="64" xfId="0" applyNumberFormat="1" applyFont="1" applyBorder="1" applyAlignment="1">
      <alignment horizontal="center"/>
    </xf>
    <xf numFmtId="0" fontId="127" fillId="0" borderId="12" xfId="0" applyFont="1" applyBorder="1" applyAlignment="1">
      <alignment horizontal="left"/>
    </xf>
    <xf numFmtId="0" fontId="128" fillId="0" borderId="12" xfId="0" applyFont="1" applyBorder="1" applyAlignment="1">
      <alignment horizontal="left"/>
    </xf>
    <xf numFmtId="0" fontId="129" fillId="0" borderId="16" xfId="0" applyFont="1" applyBorder="1" applyAlignment="1">
      <alignment horizontal="left"/>
    </xf>
    <xf numFmtId="0" fontId="122" fillId="0" borderId="0" xfId="0" applyFont="1" applyBorder="1" applyAlignment="1">
      <alignment horizontal="center"/>
    </xf>
    <xf numFmtId="0" fontId="122" fillId="0" borderId="30" xfId="0" applyFont="1" applyBorder="1" applyAlignment="1">
      <alignment horizontal="center"/>
    </xf>
    <xf numFmtId="0" fontId="124" fillId="34" borderId="0" xfId="0" applyFont="1" applyFill="1" applyBorder="1" applyAlignment="1">
      <alignment horizontal="center"/>
    </xf>
    <xf numFmtId="0" fontId="128" fillId="34" borderId="0" xfId="0" applyFont="1" applyFill="1" applyBorder="1" applyAlignment="1">
      <alignment horizontal="center"/>
    </xf>
    <xf numFmtId="0" fontId="129" fillId="34" borderId="0" xfId="0" applyFont="1" applyFill="1" applyBorder="1" applyAlignment="1">
      <alignment horizontal="center"/>
    </xf>
    <xf numFmtId="0" fontId="129" fillId="34" borderId="17" xfId="0" applyFont="1" applyFill="1" applyBorder="1" applyAlignment="1">
      <alignment horizontal="left"/>
    </xf>
    <xf numFmtId="0" fontId="129" fillId="34" borderId="17" xfId="0" applyFont="1" applyFill="1" applyBorder="1" applyAlignment="1">
      <alignment horizontal="center"/>
    </xf>
    <xf numFmtId="0" fontId="129" fillId="34" borderId="18" xfId="0" applyFont="1" applyFill="1" applyBorder="1" applyAlignment="1">
      <alignment horizontal="center"/>
    </xf>
    <xf numFmtId="3" fontId="137" fillId="34" borderId="31" xfId="42" applyNumberFormat="1" applyFont="1" applyFill="1" applyBorder="1" applyAlignment="1">
      <alignment horizontal="center"/>
    </xf>
    <xf numFmtId="0" fontId="123" fillId="0" borderId="13" xfId="0" applyFont="1" applyFill="1" applyBorder="1" applyAlignment="1" quotePrefix="1">
      <alignment horizontal="left"/>
    </xf>
    <xf numFmtId="0" fontId="165" fillId="45" borderId="44" xfId="0" applyFont="1" applyFill="1" applyBorder="1" applyAlignment="1">
      <alignment horizontal="center"/>
    </xf>
    <xf numFmtId="0" fontId="162" fillId="0" borderId="0" xfId="0" applyFont="1" applyBorder="1" applyAlignment="1">
      <alignment vertical="center"/>
    </xf>
    <xf numFmtId="0" fontId="175" fillId="0" borderId="0" xfId="0" applyFont="1" applyBorder="1" applyAlignment="1">
      <alignment vertical="center"/>
    </xf>
    <xf numFmtId="0" fontId="176" fillId="0" borderId="0" xfId="0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177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133" fillId="13" borderId="0" xfId="0" applyFont="1" applyFill="1" applyBorder="1" applyAlignment="1">
      <alignment vertical="center"/>
    </xf>
    <xf numFmtId="49" fontId="173" fillId="0" borderId="0" xfId="0" applyNumberFormat="1" applyFont="1" applyBorder="1" applyAlignment="1" quotePrefix="1">
      <alignment/>
    </xf>
    <xf numFmtId="0" fontId="8" fillId="0" borderId="0" xfId="0" applyFont="1" applyFill="1" applyAlignment="1">
      <alignment horizontal="center"/>
    </xf>
    <xf numFmtId="0" fontId="0" fillId="0" borderId="0" xfId="0" applyFill="1" applyAlignment="1">
      <alignment vertical="center"/>
    </xf>
    <xf numFmtId="0" fontId="5" fillId="6" borderId="0" xfId="0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45" borderId="21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62" fillId="0" borderId="0" xfId="0" applyFont="1" applyAlignment="1">
      <alignment vertical="center"/>
    </xf>
    <xf numFmtId="17" fontId="133" fillId="0" borderId="0" xfId="0" applyNumberFormat="1" applyFont="1" applyAlignment="1">
      <alignment vertical="center"/>
    </xf>
    <xf numFmtId="0" fontId="155" fillId="0" borderId="0" xfId="0" applyFont="1" applyAlignment="1">
      <alignment vertical="center"/>
    </xf>
    <xf numFmtId="49" fontId="133" fillId="0" borderId="0" xfId="0" applyNumberFormat="1" applyFont="1" applyAlignment="1">
      <alignment vertical="center"/>
    </xf>
    <xf numFmtId="0" fontId="171" fillId="0" borderId="81" xfId="0" applyFont="1" applyBorder="1" applyAlignment="1">
      <alignment vertical="center"/>
    </xf>
    <xf numFmtId="0" fontId="171" fillId="0" borderId="21" xfId="0" applyFont="1" applyBorder="1" applyAlignment="1">
      <alignment vertical="center"/>
    </xf>
    <xf numFmtId="0" fontId="171" fillId="0" borderId="21" xfId="0" applyFont="1" applyFill="1" applyBorder="1" applyAlignment="1">
      <alignment vertical="center"/>
    </xf>
    <xf numFmtId="0" fontId="172" fillId="0" borderId="54" xfId="0" applyFont="1" applyBorder="1" applyAlignment="1">
      <alignment vertical="center"/>
    </xf>
    <xf numFmtId="0" fontId="171" fillId="0" borderId="18" xfId="0" applyFont="1" applyBorder="1" applyAlignment="1">
      <alignment vertical="center"/>
    </xf>
    <xf numFmtId="0" fontId="171" fillId="0" borderId="18" xfId="0" applyFont="1" applyFill="1" applyBorder="1" applyAlignment="1">
      <alignment vertical="center"/>
    </xf>
    <xf numFmtId="0" fontId="172" fillId="0" borderId="18" xfId="0" applyFont="1" applyBorder="1" applyAlignment="1">
      <alignment vertical="center"/>
    </xf>
    <xf numFmtId="0" fontId="173" fillId="0" borderId="17" xfId="0" applyFont="1" applyBorder="1" applyAlignment="1">
      <alignment horizontal="center" vertical="center"/>
    </xf>
    <xf numFmtId="0" fontId="122" fillId="0" borderId="63" xfId="0" applyFont="1" applyBorder="1" applyAlignment="1">
      <alignment horizontal="center"/>
    </xf>
    <xf numFmtId="0" fontId="144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45" borderId="36" xfId="0" applyFont="1" applyFill="1" applyBorder="1" applyAlignment="1">
      <alignment horizontal="center" vertical="center"/>
    </xf>
    <xf numFmtId="0" fontId="10" fillId="45" borderId="191" xfId="0" applyFont="1" applyFill="1" applyBorder="1" applyAlignment="1">
      <alignment horizontal="center" vertical="center"/>
    </xf>
    <xf numFmtId="0" fontId="10" fillId="45" borderId="39" xfId="0" applyFont="1" applyFill="1" applyBorder="1" applyAlignment="1">
      <alignment horizontal="center" vertical="center"/>
    </xf>
    <xf numFmtId="0" fontId="17" fillId="45" borderId="28" xfId="0" applyFont="1" applyFill="1" applyBorder="1" applyAlignment="1">
      <alignment horizontal="center" vertical="center"/>
    </xf>
    <xf numFmtId="0" fontId="133" fillId="0" borderId="0" xfId="0" applyFont="1" applyBorder="1" applyAlignment="1" quotePrefix="1">
      <alignment vertical="center"/>
    </xf>
    <xf numFmtId="0" fontId="17" fillId="0" borderId="36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0" fontId="17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3" fontId="10" fillId="0" borderId="39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vertical="center"/>
    </xf>
    <xf numFmtId="3" fontId="155" fillId="0" borderId="0" xfId="0" applyNumberFormat="1" applyFont="1" applyFill="1" applyBorder="1" applyAlignment="1">
      <alignment horizontal="center" vertical="center"/>
    </xf>
    <xf numFmtId="3" fontId="155" fillId="0" borderId="39" xfId="0" applyNumberFormat="1" applyFont="1" applyFill="1" applyBorder="1" applyAlignment="1">
      <alignment horizontal="center" vertical="center"/>
    </xf>
    <xf numFmtId="0" fontId="17" fillId="0" borderId="193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7" fillId="0" borderId="40" xfId="0" applyFont="1" applyFill="1" applyBorder="1" applyAlignment="1">
      <alignment vertical="center"/>
    </xf>
    <xf numFmtId="0" fontId="1" fillId="6" borderId="60" xfId="0" applyFont="1" applyFill="1" applyBorder="1" applyAlignment="1">
      <alignment horizontal="center"/>
    </xf>
    <xf numFmtId="0" fontId="1" fillId="0" borderId="105" xfId="0" applyFont="1" applyBorder="1" applyAlignment="1">
      <alignment horizontal="left"/>
    </xf>
    <xf numFmtId="3" fontId="178" fillId="0" borderId="0" xfId="0" applyNumberFormat="1" applyFont="1" applyFill="1" applyBorder="1" applyAlignment="1">
      <alignment horizontal="center" vertical="center"/>
    </xf>
    <xf numFmtId="0" fontId="179" fillId="0" borderId="0" xfId="0" applyFont="1" applyAlignment="1">
      <alignment vertical="center"/>
    </xf>
    <xf numFmtId="3" fontId="178" fillId="0" borderId="39" xfId="0" applyNumberFormat="1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0" fillId="46" borderId="200" xfId="0" applyFont="1" applyFill="1" applyBorder="1" applyAlignment="1">
      <alignment horizontal="center" vertical="center"/>
    </xf>
    <xf numFmtId="0" fontId="10" fillId="46" borderId="108" xfId="0" applyFont="1" applyFill="1" applyBorder="1" applyAlignment="1">
      <alignment horizontal="center" vertical="center"/>
    </xf>
    <xf numFmtId="0" fontId="10" fillId="46" borderId="201" xfId="0" applyFont="1" applyFill="1" applyBorder="1" applyAlignment="1">
      <alignment horizontal="center" vertical="center"/>
    </xf>
    <xf numFmtId="0" fontId="10" fillId="46" borderId="109" xfId="0" applyFont="1" applyFill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8" fillId="51" borderId="0" xfId="0" applyNumberFormat="1" applyFont="1" applyFill="1" applyBorder="1" applyAlignment="1">
      <alignment horizontal="center" vertical="center"/>
    </xf>
    <xf numFmtId="0" fontId="35" fillId="46" borderId="212" xfId="0" applyFont="1" applyFill="1" applyBorder="1" applyAlignment="1">
      <alignment horizontal="center" vertical="center"/>
    </xf>
    <xf numFmtId="0" fontId="35" fillId="46" borderId="108" xfId="0" applyFont="1" applyFill="1" applyBorder="1" applyAlignment="1">
      <alignment horizontal="center" vertical="center"/>
    </xf>
    <xf numFmtId="0" fontId="35" fillId="46" borderId="12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5" fillId="51" borderId="0" xfId="0" applyFont="1" applyFill="1" applyAlignment="1">
      <alignment horizontal="center" vertical="center"/>
    </xf>
    <xf numFmtId="0" fontId="34" fillId="50" borderId="213" xfId="0" applyFont="1" applyFill="1" applyBorder="1" applyAlignment="1">
      <alignment horizontal="center" vertical="center" textRotation="90"/>
    </xf>
    <xf numFmtId="0" fontId="34" fillId="50" borderId="211" xfId="0" applyFont="1" applyFill="1" applyBorder="1" applyAlignment="1">
      <alignment horizontal="center" vertical="center" textRotation="90"/>
    </xf>
    <xf numFmtId="0" fontId="34" fillId="50" borderId="214" xfId="0" applyFont="1" applyFill="1" applyBorder="1" applyAlignment="1">
      <alignment horizontal="center" vertical="center" textRotation="90"/>
    </xf>
    <xf numFmtId="0" fontId="9" fillId="33" borderId="108" xfId="0" applyFont="1" applyFill="1" applyBorder="1" applyAlignment="1">
      <alignment horizontal="center"/>
    </xf>
    <xf numFmtId="0" fontId="2" fillId="33" borderId="108" xfId="0" applyFont="1" applyFill="1" applyBorder="1" applyAlignment="1">
      <alignment horizontal="center"/>
    </xf>
    <xf numFmtId="0" fontId="2" fillId="33" borderId="109" xfId="0" applyFont="1" applyFill="1" applyBorder="1" applyAlignment="1">
      <alignment horizontal="center"/>
    </xf>
    <xf numFmtId="0" fontId="2" fillId="33" borderId="200" xfId="0" applyFont="1" applyFill="1" applyBorder="1" applyAlignment="1">
      <alignment horizontal="center"/>
    </xf>
    <xf numFmtId="0" fontId="2" fillId="33" borderId="201" xfId="0" applyFont="1" applyFill="1" applyBorder="1" applyAlignment="1">
      <alignment horizontal="center"/>
    </xf>
    <xf numFmtId="0" fontId="131" fillId="0" borderId="81" xfId="0" applyFont="1" applyFill="1" applyBorder="1" applyAlignment="1">
      <alignment horizontal="center" wrapText="1"/>
    </xf>
    <xf numFmtId="0" fontId="131" fillId="0" borderId="65" xfId="0" applyFont="1" applyFill="1" applyBorder="1" applyAlignment="1">
      <alignment horizontal="center" wrapText="1"/>
    </xf>
    <xf numFmtId="0" fontId="131" fillId="0" borderId="12" xfId="0" applyFont="1" applyFill="1" applyBorder="1" applyAlignment="1">
      <alignment horizontal="center" wrapText="1"/>
    </xf>
    <xf numFmtId="0" fontId="131" fillId="0" borderId="28" xfId="0" applyFont="1" applyFill="1" applyBorder="1" applyAlignment="1">
      <alignment horizontal="center" wrapText="1"/>
    </xf>
    <xf numFmtId="0" fontId="131" fillId="0" borderId="16" xfId="0" applyFont="1" applyFill="1" applyBorder="1" applyAlignment="1">
      <alignment horizontal="center" wrapText="1"/>
    </xf>
    <xf numFmtId="0" fontId="131" fillId="0" borderId="29" xfId="0" applyFont="1" applyFill="1" applyBorder="1" applyAlignment="1">
      <alignment horizontal="center" wrapText="1"/>
    </xf>
    <xf numFmtId="0" fontId="6" fillId="46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7" fillId="34" borderId="108" xfId="0" applyFont="1" applyFill="1" applyBorder="1" applyAlignment="1">
      <alignment horizontal="center"/>
    </xf>
    <xf numFmtId="0" fontId="2" fillId="34" borderId="123" xfId="0" applyFont="1" applyFill="1" applyBorder="1" applyAlignment="1">
      <alignment horizontal="center"/>
    </xf>
    <xf numFmtId="0" fontId="2" fillId="34" borderId="115" xfId="0" applyFont="1" applyFill="1" applyBorder="1" applyAlignment="1">
      <alignment horizontal="center"/>
    </xf>
    <xf numFmtId="0" fontId="1" fillId="34" borderId="200" xfId="0" applyFont="1" applyFill="1" applyBorder="1" applyAlignment="1">
      <alignment horizontal="center"/>
    </xf>
    <xf numFmtId="0" fontId="1" fillId="34" borderId="108" xfId="0" applyFont="1" applyFill="1" applyBorder="1" applyAlignment="1">
      <alignment horizontal="center"/>
    </xf>
    <xf numFmtId="0" fontId="1" fillId="34" borderId="201" xfId="0" applyFont="1" applyFill="1" applyBorder="1" applyAlignment="1">
      <alignment horizontal="center"/>
    </xf>
    <xf numFmtId="0" fontId="1" fillId="34" borderId="10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7" fillId="34" borderId="200" xfId="0" applyFont="1" applyFill="1" applyBorder="1" applyAlignment="1">
      <alignment horizontal="center"/>
    </xf>
    <xf numFmtId="0" fontId="7" fillId="34" borderId="109" xfId="0" applyFont="1" applyFill="1" applyBorder="1" applyAlignment="1">
      <alignment horizontal="center"/>
    </xf>
    <xf numFmtId="0" fontId="7" fillId="35" borderId="10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35" borderId="108" xfId="0" applyFont="1" applyFill="1" applyBorder="1" applyAlignment="1">
      <alignment horizontal="center"/>
    </xf>
    <xf numFmtId="0" fontId="1" fillId="35" borderId="109" xfId="0" applyFont="1" applyFill="1" applyBorder="1" applyAlignment="1">
      <alignment horizontal="center"/>
    </xf>
    <xf numFmtId="0" fontId="131" fillId="0" borderId="81" xfId="0" applyFont="1" applyFill="1" applyBorder="1" applyAlignment="1" quotePrefix="1">
      <alignment horizontal="center" wrapText="1"/>
    </xf>
    <xf numFmtId="0" fontId="131" fillId="0" borderId="65" xfId="0" applyFont="1" applyFill="1" applyBorder="1" applyAlignment="1" quotePrefix="1">
      <alignment horizontal="center" wrapText="1"/>
    </xf>
    <xf numFmtId="0" fontId="131" fillId="0" borderId="12" xfId="0" applyFont="1" applyFill="1" applyBorder="1" applyAlignment="1" quotePrefix="1">
      <alignment horizontal="center" wrapText="1"/>
    </xf>
    <xf numFmtId="0" fontId="131" fillId="0" borderId="28" xfId="0" applyFont="1" applyFill="1" applyBorder="1" applyAlignment="1" quotePrefix="1">
      <alignment horizontal="center" wrapText="1"/>
    </xf>
    <xf numFmtId="0" fontId="131" fillId="0" borderId="16" xfId="0" applyFont="1" applyFill="1" applyBorder="1" applyAlignment="1" quotePrefix="1">
      <alignment horizontal="center" wrapText="1"/>
    </xf>
    <xf numFmtId="0" fontId="131" fillId="0" borderId="29" xfId="0" applyFont="1" applyFill="1" applyBorder="1" applyAlignment="1" quotePrefix="1">
      <alignment horizontal="center" wrapText="1"/>
    </xf>
    <xf numFmtId="0" fontId="6" fillId="0" borderId="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" fillId="35" borderId="200" xfId="0" applyFont="1" applyFill="1" applyBorder="1" applyAlignment="1">
      <alignment horizontal="center"/>
    </xf>
    <xf numFmtId="0" fontId="1" fillId="35" borderId="201" xfId="0" applyFont="1" applyFill="1" applyBorder="1" applyAlignment="1">
      <alignment horizontal="center"/>
    </xf>
    <xf numFmtId="0" fontId="7" fillId="35" borderId="200" xfId="0" applyFont="1" applyFill="1" applyBorder="1" applyAlignment="1">
      <alignment horizontal="center"/>
    </xf>
    <xf numFmtId="0" fontId="7" fillId="35" borderId="109" xfId="0" applyFont="1" applyFill="1" applyBorder="1" applyAlignment="1">
      <alignment horizontal="center"/>
    </xf>
    <xf numFmtId="0" fontId="1" fillId="36" borderId="108" xfId="0" applyFont="1" applyFill="1" applyBorder="1" applyAlignment="1">
      <alignment horizontal="center"/>
    </xf>
    <xf numFmtId="0" fontId="1" fillId="36" borderId="109" xfId="0" applyFont="1" applyFill="1" applyBorder="1" applyAlignment="1">
      <alignment horizontal="center"/>
    </xf>
    <xf numFmtId="0" fontId="131" fillId="0" borderId="81" xfId="0" applyFont="1" applyFill="1" applyBorder="1" applyAlignment="1">
      <alignment horizontal="center"/>
    </xf>
    <xf numFmtId="0" fontId="131" fillId="0" borderId="65" xfId="0" applyFont="1" applyFill="1" applyBorder="1" applyAlignment="1">
      <alignment horizontal="center"/>
    </xf>
    <xf numFmtId="0" fontId="131" fillId="0" borderId="16" xfId="0" applyFont="1" applyFill="1" applyBorder="1" applyAlignment="1">
      <alignment horizontal="center"/>
    </xf>
    <xf numFmtId="0" fontId="131" fillId="0" borderId="29" xfId="0" applyFont="1" applyFill="1" applyBorder="1" applyAlignment="1">
      <alignment horizontal="center"/>
    </xf>
    <xf numFmtId="0" fontId="7" fillId="36" borderId="108" xfId="0" applyFont="1" applyFill="1" applyBorder="1" applyAlignment="1">
      <alignment horizontal="center"/>
    </xf>
    <xf numFmtId="0" fontId="1" fillId="36" borderId="200" xfId="0" applyFont="1" applyFill="1" applyBorder="1" applyAlignment="1">
      <alignment horizontal="center"/>
    </xf>
    <xf numFmtId="0" fontId="1" fillId="36" borderId="201" xfId="0" applyFont="1" applyFill="1" applyBorder="1" applyAlignment="1">
      <alignment horizontal="center"/>
    </xf>
    <xf numFmtId="0" fontId="1" fillId="37" borderId="108" xfId="0" applyFont="1" applyFill="1" applyBorder="1" applyAlignment="1">
      <alignment horizontal="center"/>
    </xf>
    <xf numFmtId="0" fontId="1" fillId="37" borderId="109" xfId="0" applyFont="1" applyFill="1" applyBorder="1" applyAlignment="1">
      <alignment horizontal="center"/>
    </xf>
    <xf numFmtId="0" fontId="1" fillId="37" borderId="200" xfId="0" applyFont="1" applyFill="1" applyBorder="1" applyAlignment="1">
      <alignment horizontal="center"/>
    </xf>
    <xf numFmtId="0" fontId="1" fillId="37" borderId="201" xfId="0" applyFont="1" applyFill="1" applyBorder="1" applyAlignment="1">
      <alignment horizontal="center"/>
    </xf>
    <xf numFmtId="0" fontId="7" fillId="37" borderId="200" xfId="0" applyFont="1" applyFill="1" applyBorder="1" applyAlignment="1">
      <alignment horizontal="center"/>
    </xf>
    <xf numFmtId="0" fontId="7" fillId="37" borderId="109" xfId="0" applyFont="1" applyFill="1" applyBorder="1" applyAlignment="1">
      <alignment horizontal="center"/>
    </xf>
    <xf numFmtId="0" fontId="7" fillId="37" borderId="108" xfId="0" applyFont="1" applyFill="1" applyBorder="1" applyAlignment="1">
      <alignment horizontal="center"/>
    </xf>
    <xf numFmtId="0" fontId="7" fillId="38" borderId="200" xfId="0" applyFont="1" applyFill="1" applyBorder="1" applyAlignment="1">
      <alignment horizontal="center"/>
    </xf>
    <xf numFmtId="0" fontId="7" fillId="38" borderId="109" xfId="0" applyFont="1" applyFill="1" applyBorder="1" applyAlignment="1">
      <alignment horizontal="center"/>
    </xf>
    <xf numFmtId="0" fontId="1" fillId="38" borderId="200" xfId="0" applyFont="1" applyFill="1" applyBorder="1" applyAlignment="1">
      <alignment horizontal="center"/>
    </xf>
    <xf numFmtId="0" fontId="1" fillId="38" borderId="108" xfId="0" applyFont="1" applyFill="1" applyBorder="1" applyAlignment="1">
      <alignment horizontal="center"/>
    </xf>
    <xf numFmtId="0" fontId="1" fillId="38" borderId="201" xfId="0" applyFont="1" applyFill="1" applyBorder="1" applyAlignment="1">
      <alignment horizontal="center"/>
    </xf>
    <xf numFmtId="0" fontId="1" fillId="38" borderId="109" xfId="0" applyFont="1" applyFill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7" fillId="38" borderId="108" xfId="0" applyFont="1" applyFill="1" applyBorder="1" applyAlignment="1">
      <alignment horizontal="center"/>
    </xf>
    <xf numFmtId="0" fontId="7" fillId="39" borderId="200" xfId="0" applyFont="1" applyFill="1" applyBorder="1" applyAlignment="1">
      <alignment horizontal="center"/>
    </xf>
    <xf numFmtId="0" fontId="7" fillId="39" borderId="109" xfId="0" applyFont="1" applyFill="1" applyBorder="1" applyAlignment="1">
      <alignment horizontal="center"/>
    </xf>
    <xf numFmtId="0" fontId="1" fillId="39" borderId="108" xfId="0" applyFont="1" applyFill="1" applyBorder="1" applyAlignment="1">
      <alignment horizontal="center"/>
    </xf>
    <xf numFmtId="0" fontId="1" fillId="39" borderId="109" xfId="0" applyFont="1" applyFill="1" applyBorder="1" applyAlignment="1">
      <alignment horizontal="center"/>
    </xf>
    <xf numFmtId="0" fontId="1" fillId="39" borderId="200" xfId="0" applyFont="1" applyFill="1" applyBorder="1" applyAlignment="1">
      <alignment horizontal="center"/>
    </xf>
    <xf numFmtId="0" fontId="1" fillId="39" borderId="201" xfId="0" applyFont="1" applyFill="1" applyBorder="1" applyAlignment="1">
      <alignment horizontal="center"/>
    </xf>
    <xf numFmtId="0" fontId="7" fillId="39" borderId="108" xfId="0" applyFont="1" applyFill="1" applyBorder="1" applyAlignment="1">
      <alignment horizontal="center"/>
    </xf>
    <xf numFmtId="0" fontId="6" fillId="46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12" borderId="108" xfId="0" applyFont="1" applyFill="1" applyBorder="1" applyAlignment="1">
      <alignment horizontal="center" vertical="center"/>
    </xf>
    <xf numFmtId="0" fontId="1" fillId="12" borderId="109" xfId="0" applyFont="1" applyFill="1" applyBorder="1" applyAlignment="1">
      <alignment horizontal="center" vertical="center"/>
    </xf>
    <xf numFmtId="0" fontId="180" fillId="0" borderId="12" xfId="0" applyFont="1" applyFill="1" applyBorder="1" applyAlignment="1">
      <alignment horizontal="center" vertical="center"/>
    </xf>
    <xf numFmtId="0" fontId="180" fillId="0" borderId="28" xfId="0" applyFont="1" applyFill="1" applyBorder="1" applyAlignment="1">
      <alignment horizontal="center" vertical="center"/>
    </xf>
    <xf numFmtId="0" fontId="131" fillId="0" borderId="81" xfId="0" applyFont="1" applyFill="1" applyBorder="1" applyAlignment="1">
      <alignment horizontal="center" vertical="center" wrapText="1"/>
    </xf>
    <xf numFmtId="0" fontId="131" fillId="0" borderId="65" xfId="0" applyFont="1" applyFill="1" applyBorder="1" applyAlignment="1">
      <alignment horizontal="center" vertical="center" wrapText="1"/>
    </xf>
    <xf numFmtId="0" fontId="131" fillId="0" borderId="12" xfId="0" applyFont="1" applyFill="1" applyBorder="1" applyAlignment="1">
      <alignment horizontal="center" vertical="center" wrapText="1"/>
    </xf>
    <xf numFmtId="0" fontId="131" fillId="0" borderId="28" xfId="0" applyFont="1" applyFill="1" applyBorder="1" applyAlignment="1">
      <alignment horizontal="center" vertical="center" wrapText="1"/>
    </xf>
    <xf numFmtId="0" fontId="131" fillId="0" borderId="16" xfId="0" applyFont="1" applyFill="1" applyBorder="1" applyAlignment="1">
      <alignment horizontal="center" vertical="center" wrapText="1"/>
    </xf>
    <xf numFmtId="0" fontId="131" fillId="0" borderId="29" xfId="0" applyFont="1" applyFill="1" applyBorder="1" applyAlignment="1">
      <alignment horizontal="center" vertical="center" wrapText="1"/>
    </xf>
    <xf numFmtId="0" fontId="7" fillId="12" borderId="200" xfId="0" applyFont="1" applyFill="1" applyBorder="1" applyAlignment="1">
      <alignment horizontal="center" vertical="center"/>
    </xf>
    <xf numFmtId="0" fontId="7" fillId="12" borderId="109" xfId="0" applyFont="1" applyFill="1" applyBorder="1" applyAlignment="1">
      <alignment horizontal="center" vertical="center"/>
    </xf>
    <xf numFmtId="0" fontId="7" fillId="12" borderId="108" xfId="0" applyFont="1" applyFill="1" applyBorder="1" applyAlignment="1">
      <alignment horizontal="center" vertical="center"/>
    </xf>
    <xf numFmtId="0" fontId="1" fillId="12" borderId="200" xfId="0" applyFont="1" applyFill="1" applyBorder="1" applyAlignment="1">
      <alignment horizontal="center" vertical="center"/>
    </xf>
    <xf numFmtId="0" fontId="1" fillId="12" borderId="201" xfId="0" applyFont="1" applyFill="1" applyBorder="1" applyAlignment="1">
      <alignment horizontal="center" vertical="center"/>
    </xf>
    <xf numFmtId="0" fontId="1" fillId="40" borderId="108" xfId="0" applyFont="1" applyFill="1" applyBorder="1" applyAlignment="1">
      <alignment horizontal="center"/>
    </xf>
    <xf numFmtId="0" fontId="1" fillId="40" borderId="109" xfId="0" applyFont="1" applyFill="1" applyBorder="1" applyAlignment="1">
      <alignment horizontal="center"/>
    </xf>
    <xf numFmtId="0" fontId="1" fillId="40" borderId="200" xfId="0" applyFont="1" applyFill="1" applyBorder="1" applyAlignment="1">
      <alignment horizontal="center"/>
    </xf>
    <xf numFmtId="0" fontId="1" fillId="40" borderId="201" xfId="0" applyFont="1" applyFill="1" applyBorder="1" applyAlignment="1">
      <alignment horizontal="center"/>
    </xf>
    <xf numFmtId="0" fontId="7" fillId="40" borderId="200" xfId="0" applyFont="1" applyFill="1" applyBorder="1" applyAlignment="1">
      <alignment horizontal="center"/>
    </xf>
    <xf numFmtId="0" fontId="7" fillId="40" borderId="109" xfId="0" applyFont="1" applyFill="1" applyBorder="1" applyAlignment="1">
      <alignment horizontal="center"/>
    </xf>
    <xf numFmtId="0" fontId="7" fillId="40" borderId="108" xfId="0" applyFont="1" applyFill="1" applyBorder="1" applyAlignment="1">
      <alignment horizontal="center"/>
    </xf>
    <xf numFmtId="0" fontId="7" fillId="41" borderId="108" xfId="0" applyFont="1" applyFill="1" applyBorder="1" applyAlignment="1">
      <alignment horizontal="center"/>
    </xf>
    <xf numFmtId="0" fontId="1" fillId="41" borderId="108" xfId="0" applyFont="1" applyFill="1" applyBorder="1" applyAlignment="1">
      <alignment horizontal="center"/>
    </xf>
    <xf numFmtId="0" fontId="1" fillId="41" borderId="109" xfId="0" applyFont="1" applyFill="1" applyBorder="1" applyAlignment="1">
      <alignment horizontal="center"/>
    </xf>
    <xf numFmtId="0" fontId="1" fillId="41" borderId="200" xfId="0" applyFont="1" applyFill="1" applyBorder="1" applyAlignment="1">
      <alignment horizontal="center"/>
    </xf>
    <xf numFmtId="0" fontId="1" fillId="41" borderId="201" xfId="0" applyFont="1" applyFill="1" applyBorder="1" applyAlignment="1">
      <alignment horizontal="center"/>
    </xf>
    <xf numFmtId="0" fontId="7" fillId="41" borderId="200" xfId="0" applyFont="1" applyFill="1" applyBorder="1" applyAlignment="1">
      <alignment horizontal="center"/>
    </xf>
    <xf numFmtId="0" fontId="7" fillId="41" borderId="109" xfId="0" applyFont="1" applyFill="1" applyBorder="1" applyAlignment="1">
      <alignment horizontal="center"/>
    </xf>
    <xf numFmtId="0" fontId="7" fillId="42" borderId="200" xfId="0" applyFont="1" applyFill="1" applyBorder="1" applyAlignment="1">
      <alignment horizontal="center"/>
    </xf>
    <xf numFmtId="0" fontId="7" fillId="42" borderId="109" xfId="0" applyFont="1" applyFill="1" applyBorder="1" applyAlignment="1">
      <alignment horizontal="center"/>
    </xf>
    <xf numFmtId="0" fontId="7" fillId="42" borderId="108" xfId="0" applyFont="1" applyFill="1" applyBorder="1" applyAlignment="1">
      <alignment horizontal="center"/>
    </xf>
    <xf numFmtId="0" fontId="1" fillId="42" borderId="108" xfId="0" applyFont="1" applyFill="1" applyBorder="1" applyAlignment="1">
      <alignment horizontal="center"/>
    </xf>
    <xf numFmtId="0" fontId="1" fillId="42" borderId="109" xfId="0" applyFont="1" applyFill="1" applyBorder="1" applyAlignment="1">
      <alignment horizontal="center"/>
    </xf>
    <xf numFmtId="0" fontId="1" fillId="42" borderId="200" xfId="0" applyFont="1" applyFill="1" applyBorder="1" applyAlignment="1">
      <alignment horizontal="center"/>
    </xf>
    <xf numFmtId="0" fontId="1" fillId="42" borderId="201" xfId="0" applyFont="1" applyFill="1" applyBorder="1" applyAlignment="1">
      <alignment horizontal="center"/>
    </xf>
    <xf numFmtId="0" fontId="1" fillId="33" borderId="108" xfId="0" applyFont="1" applyFill="1" applyBorder="1" applyAlignment="1">
      <alignment horizontal="center"/>
    </xf>
    <xf numFmtId="0" fontId="1" fillId="33" borderId="109" xfId="0" applyFont="1" applyFill="1" applyBorder="1" applyAlignment="1">
      <alignment horizontal="center"/>
    </xf>
    <xf numFmtId="0" fontId="1" fillId="0" borderId="130" xfId="0" applyFont="1" applyBorder="1" applyAlignment="1">
      <alignment horizontal="center"/>
    </xf>
    <xf numFmtId="0" fontId="1" fillId="0" borderId="215" xfId="0" applyFont="1" applyBorder="1" applyAlignment="1">
      <alignment horizontal="center"/>
    </xf>
    <xf numFmtId="0" fontId="1" fillId="0" borderId="13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7" fillId="33" borderId="200" xfId="0" applyFont="1" applyFill="1" applyBorder="1" applyAlignment="1">
      <alignment horizontal="center"/>
    </xf>
    <xf numFmtId="0" fontId="7" fillId="33" borderId="109" xfId="0" applyFont="1" applyFill="1" applyBorder="1" applyAlignment="1">
      <alignment horizontal="center"/>
    </xf>
    <xf numFmtId="0" fontId="7" fillId="33" borderId="108" xfId="0" applyFont="1" applyFill="1" applyBorder="1" applyAlignment="1">
      <alignment horizontal="center"/>
    </xf>
    <xf numFmtId="0" fontId="1" fillId="33" borderId="200" xfId="0" applyFont="1" applyFill="1" applyBorder="1" applyAlignment="1">
      <alignment horizontal="center"/>
    </xf>
    <xf numFmtId="0" fontId="1" fillId="33" borderId="201" xfId="0" applyFont="1" applyFill="1" applyBorder="1" applyAlignment="1">
      <alignment horizontal="center"/>
    </xf>
    <xf numFmtId="0" fontId="131" fillId="0" borderId="41" xfId="0" applyFont="1" applyFill="1" applyBorder="1" applyAlignment="1">
      <alignment horizontal="center" wrapText="1"/>
    </xf>
    <xf numFmtId="0" fontId="131" fillId="0" borderId="45" xfId="0" applyFont="1" applyFill="1" applyBorder="1" applyAlignment="1">
      <alignment horizontal="center" wrapText="1"/>
    </xf>
    <xf numFmtId="0" fontId="131" fillId="6" borderId="135" xfId="0" applyFont="1" applyFill="1" applyBorder="1" applyAlignment="1">
      <alignment horizontal="center" wrapText="1"/>
    </xf>
    <xf numFmtId="0" fontId="131" fillId="6" borderId="28" xfId="0" applyFont="1" applyFill="1" applyBorder="1" applyAlignment="1">
      <alignment horizontal="center" wrapText="1"/>
    </xf>
    <xf numFmtId="0" fontId="131" fillId="6" borderId="216" xfId="0" applyFont="1" applyFill="1" applyBorder="1" applyAlignment="1">
      <alignment horizontal="center" wrapText="1"/>
    </xf>
    <xf numFmtId="0" fontId="131" fillId="6" borderId="164" xfId="0" applyFont="1" applyFill="1" applyBorder="1" applyAlignment="1">
      <alignment horizontal="center" wrapText="1"/>
    </xf>
    <xf numFmtId="0" fontId="131" fillId="0" borderId="12" xfId="0" applyFont="1" applyBorder="1" applyAlignment="1">
      <alignment horizontal="center" wrapText="1"/>
    </xf>
    <xf numFmtId="0" fontId="131" fillId="0" borderId="28" xfId="0" applyFont="1" applyBorder="1" applyAlignment="1">
      <alignment horizontal="center" wrapText="1"/>
    </xf>
    <xf numFmtId="0" fontId="131" fillId="0" borderId="16" xfId="0" applyFont="1" applyBorder="1" applyAlignment="1">
      <alignment horizontal="center" wrapText="1"/>
    </xf>
    <xf numFmtId="0" fontId="131" fillId="0" borderId="29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153</xdr:row>
      <xdr:rowOff>28575</xdr:rowOff>
    </xdr:from>
    <xdr:to>
      <xdr:col>26</xdr:col>
      <xdr:colOff>28575</xdr:colOff>
      <xdr:row>153</xdr:row>
      <xdr:rowOff>47625</xdr:rowOff>
    </xdr:to>
    <xdr:sp>
      <xdr:nvSpPr>
        <xdr:cNvPr id="1" name="Straight Arrow Connector 2"/>
        <xdr:cNvSpPr>
          <a:spLocks/>
        </xdr:cNvSpPr>
      </xdr:nvSpPr>
      <xdr:spPr>
        <a:xfrm flipV="1">
          <a:off x="12268200" y="39309675"/>
          <a:ext cx="2133600" cy="1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29</xdr:col>
      <xdr:colOff>219075</xdr:colOff>
      <xdr:row>122</xdr:row>
      <xdr:rowOff>85725</xdr:rowOff>
    </xdr:from>
    <xdr:to>
      <xdr:col>31</xdr:col>
      <xdr:colOff>123825</xdr:colOff>
      <xdr:row>122</xdr:row>
      <xdr:rowOff>85725</xdr:rowOff>
    </xdr:to>
    <xdr:sp>
      <xdr:nvSpPr>
        <xdr:cNvPr id="2" name="Straight Arrow Connector 4"/>
        <xdr:cNvSpPr>
          <a:spLocks/>
        </xdr:cNvSpPr>
      </xdr:nvSpPr>
      <xdr:spPr>
        <a:xfrm>
          <a:off x="16649700" y="29327475"/>
          <a:ext cx="1276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31</xdr:col>
      <xdr:colOff>142875</xdr:colOff>
      <xdr:row>122</xdr:row>
      <xdr:rowOff>66675</xdr:rowOff>
    </xdr:from>
    <xdr:to>
      <xdr:col>31</xdr:col>
      <xdr:colOff>190500</xdr:colOff>
      <xdr:row>151</xdr:row>
      <xdr:rowOff>76200</xdr:rowOff>
    </xdr:to>
    <xdr:sp>
      <xdr:nvSpPr>
        <xdr:cNvPr id="3" name="Straight Arrow Connector 7"/>
        <xdr:cNvSpPr>
          <a:spLocks/>
        </xdr:cNvSpPr>
      </xdr:nvSpPr>
      <xdr:spPr>
        <a:xfrm>
          <a:off x="17945100" y="29308425"/>
          <a:ext cx="47625" cy="9401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36</xdr:col>
      <xdr:colOff>523875</xdr:colOff>
      <xdr:row>122</xdr:row>
      <xdr:rowOff>171450</xdr:rowOff>
    </xdr:from>
    <xdr:to>
      <xdr:col>36</xdr:col>
      <xdr:colOff>523875</xdr:colOff>
      <xdr:row>128</xdr:row>
      <xdr:rowOff>28575</xdr:rowOff>
    </xdr:to>
    <xdr:sp>
      <xdr:nvSpPr>
        <xdr:cNvPr id="4" name="Straight Arrow Connector 3"/>
        <xdr:cNvSpPr>
          <a:spLocks/>
        </xdr:cNvSpPr>
      </xdr:nvSpPr>
      <xdr:spPr>
        <a:xfrm>
          <a:off x="21059775" y="29413200"/>
          <a:ext cx="0" cy="1800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oneCellAnchor>
    <xdr:from>
      <xdr:col>35</xdr:col>
      <xdr:colOff>600075</xdr:colOff>
      <xdr:row>128</xdr:row>
      <xdr:rowOff>85725</xdr:rowOff>
    </xdr:from>
    <xdr:ext cx="1638300" cy="285750"/>
    <xdr:sp>
      <xdr:nvSpPr>
        <xdr:cNvPr id="5" name="Flowchart: Process 5"/>
        <xdr:cNvSpPr>
          <a:spLocks/>
        </xdr:cNvSpPr>
      </xdr:nvSpPr>
      <xdr:spPr>
        <a:xfrm>
          <a:off x="20469225" y="31270575"/>
          <a:ext cx="1638300" cy="285750"/>
        </a:xfrm>
        <a:prstGeom prst="flowChartProcess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SINGLE SATURDAYS</a:t>
          </a:r>
        </a:p>
      </xdr:txBody>
    </xdr:sp>
    <xdr:clientData/>
  </xdr:oneCellAnchor>
  <xdr:twoCellAnchor>
    <xdr:from>
      <xdr:col>16</xdr:col>
      <xdr:colOff>628650</xdr:colOff>
      <xdr:row>123</xdr:row>
      <xdr:rowOff>104775</xdr:rowOff>
    </xdr:from>
    <xdr:to>
      <xdr:col>36</xdr:col>
      <xdr:colOff>381000</xdr:colOff>
      <xdr:row>152</xdr:row>
      <xdr:rowOff>57150</xdr:rowOff>
    </xdr:to>
    <xdr:sp>
      <xdr:nvSpPr>
        <xdr:cNvPr id="6" name="Straight Arrow Connector 9"/>
        <xdr:cNvSpPr>
          <a:spLocks/>
        </xdr:cNvSpPr>
      </xdr:nvSpPr>
      <xdr:spPr>
        <a:xfrm flipV="1">
          <a:off x="9467850" y="29670375"/>
          <a:ext cx="11449050" cy="9344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11</xdr:col>
      <xdr:colOff>28575</xdr:colOff>
      <xdr:row>123</xdr:row>
      <xdr:rowOff>152400</xdr:rowOff>
    </xdr:from>
    <xdr:to>
      <xdr:col>36</xdr:col>
      <xdr:colOff>323850</xdr:colOff>
      <xdr:row>152</xdr:row>
      <xdr:rowOff>19050</xdr:rowOff>
    </xdr:to>
    <xdr:sp>
      <xdr:nvSpPr>
        <xdr:cNvPr id="7" name="Straight Arrow Connector 11"/>
        <xdr:cNvSpPr>
          <a:spLocks/>
        </xdr:cNvSpPr>
      </xdr:nvSpPr>
      <xdr:spPr>
        <a:xfrm flipV="1">
          <a:off x="5391150" y="29718000"/>
          <a:ext cx="15468600" cy="9258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16</xdr:col>
      <xdr:colOff>657225</xdr:colOff>
      <xdr:row>122</xdr:row>
      <xdr:rowOff>200025</xdr:rowOff>
    </xdr:from>
    <xdr:to>
      <xdr:col>35</xdr:col>
      <xdr:colOff>619125</xdr:colOff>
      <xdr:row>129</xdr:row>
      <xdr:rowOff>200025</xdr:rowOff>
    </xdr:to>
    <xdr:sp>
      <xdr:nvSpPr>
        <xdr:cNvPr id="8" name="Straight Arrow Connector 13"/>
        <xdr:cNvSpPr>
          <a:spLocks/>
        </xdr:cNvSpPr>
      </xdr:nvSpPr>
      <xdr:spPr>
        <a:xfrm>
          <a:off x="9496425" y="29441775"/>
          <a:ext cx="10991850" cy="2266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22</xdr:col>
      <xdr:colOff>0</xdr:colOff>
      <xdr:row>130</xdr:row>
      <xdr:rowOff>209550</xdr:rowOff>
    </xdr:from>
    <xdr:to>
      <xdr:col>35</xdr:col>
      <xdr:colOff>628650</xdr:colOff>
      <xdr:row>152</xdr:row>
      <xdr:rowOff>28575</xdr:rowOff>
    </xdr:to>
    <xdr:sp>
      <xdr:nvSpPr>
        <xdr:cNvPr id="9" name="Straight Arrow Connector 17"/>
        <xdr:cNvSpPr>
          <a:spLocks/>
        </xdr:cNvSpPr>
      </xdr:nvSpPr>
      <xdr:spPr>
        <a:xfrm flipV="1">
          <a:off x="12268200" y="32042100"/>
          <a:ext cx="8229600" cy="69437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18</xdr:col>
      <xdr:colOff>28575</xdr:colOff>
      <xdr:row>123</xdr:row>
      <xdr:rowOff>228600</xdr:rowOff>
    </xdr:from>
    <xdr:to>
      <xdr:col>33</xdr:col>
      <xdr:colOff>0</xdr:colOff>
      <xdr:row>153</xdr:row>
      <xdr:rowOff>142875</xdr:rowOff>
    </xdr:to>
    <xdr:sp>
      <xdr:nvSpPr>
        <xdr:cNvPr id="10" name="Straight Arrow Connector 19"/>
        <xdr:cNvSpPr>
          <a:spLocks/>
        </xdr:cNvSpPr>
      </xdr:nvSpPr>
      <xdr:spPr>
        <a:xfrm flipV="1">
          <a:off x="9553575" y="29794200"/>
          <a:ext cx="9648825" cy="96297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5" zoomScaleNormal="75" zoomScalePageLayoutView="0" workbookViewId="0" topLeftCell="A1">
      <selection activeCell="D54" sqref="D54"/>
    </sheetView>
  </sheetViews>
  <sheetFormatPr defaultColWidth="9.00390625" defaultRowHeight="14.25"/>
  <cols>
    <col min="1" max="1" width="9.25390625" style="2026" customWidth="1"/>
    <col min="2" max="2" width="8.00390625" style="2026" customWidth="1"/>
    <col min="3" max="3" width="6.625" style="2026" customWidth="1"/>
    <col min="4" max="4" width="21.875" style="2026" customWidth="1"/>
    <col min="5" max="5" width="108.75390625" style="2032" customWidth="1"/>
    <col min="6" max="16384" width="9.00390625" style="2026" customWidth="1"/>
  </cols>
  <sheetData>
    <row r="1" spans="1:13" s="2014" customFormat="1" ht="26.25" customHeight="1">
      <c r="A1" s="2011" t="s">
        <v>792</v>
      </c>
      <c r="B1" s="2011"/>
      <c r="C1" s="2012"/>
      <c r="D1" s="2012"/>
      <c r="E1" s="2013">
        <v>2018</v>
      </c>
      <c r="G1" s="2074"/>
      <c r="H1" s="2074"/>
      <c r="I1" s="2074"/>
      <c r="J1" s="2074"/>
      <c r="K1" s="2074"/>
      <c r="L1" s="2074"/>
      <c r="M1" s="2074"/>
    </row>
    <row r="2" spans="1:13" s="2014" customFormat="1" ht="25.5" customHeight="1">
      <c r="A2" s="2016">
        <v>2018</v>
      </c>
      <c r="B2" s="2011"/>
      <c r="C2" s="2011" t="s">
        <v>793</v>
      </c>
      <c r="D2" s="2012"/>
      <c r="E2" s="2017"/>
      <c r="G2" s="2015"/>
      <c r="H2" s="2015"/>
      <c r="I2" s="2015"/>
      <c r="J2" s="2015"/>
      <c r="K2" s="2015"/>
      <c r="L2" s="2015"/>
      <c r="M2" s="2015"/>
    </row>
    <row r="3" spans="1:13" s="2014" customFormat="1" ht="7.5" customHeight="1">
      <c r="A3" s="1073"/>
      <c r="B3" s="1073"/>
      <c r="C3" s="2018"/>
      <c r="D3" s="2018"/>
      <c r="E3" s="2017"/>
      <c r="G3" s="2015"/>
      <c r="H3" s="2015"/>
      <c r="I3" s="2015"/>
      <c r="J3" s="2015"/>
      <c r="K3" s="2015"/>
      <c r="L3" s="2015"/>
      <c r="M3" s="2015"/>
    </row>
    <row r="4" spans="1:5" s="2019" customFormat="1" ht="26.25" customHeight="1" hidden="1">
      <c r="A4" s="2075" t="s">
        <v>794</v>
      </c>
      <c r="B4" s="2075"/>
      <c r="C4" s="2075"/>
      <c r="D4" s="2075"/>
      <c r="E4" s="2075"/>
    </row>
    <row r="5" spans="1:5" s="2019" customFormat="1" ht="26.25" customHeight="1">
      <c r="A5" s="1407" t="s">
        <v>821</v>
      </c>
      <c r="B5" s="1407"/>
      <c r="C5" s="1407"/>
      <c r="D5" s="2054" t="s">
        <v>822</v>
      </c>
      <c r="E5" s="1407"/>
    </row>
    <row r="6" spans="1:10" s="2023" customFormat="1" ht="23.25" customHeight="1" hidden="1">
      <c r="A6" s="2020" t="s">
        <v>795</v>
      </c>
      <c r="B6" s="2020"/>
      <c r="C6" s="2020"/>
      <c r="D6" s="2020"/>
      <c r="E6" s="2021"/>
      <c r="F6" s="102"/>
      <c r="G6" s="98"/>
      <c r="H6" s="100"/>
      <c r="I6" s="2022"/>
      <c r="J6" s="98"/>
    </row>
    <row r="7" spans="1:5" ht="24.75" customHeight="1">
      <c r="A7" s="2024" t="s">
        <v>796</v>
      </c>
      <c r="B7" s="2024" t="s">
        <v>797</v>
      </c>
      <c r="C7" s="2024" t="s">
        <v>127</v>
      </c>
      <c r="D7" s="2024" t="s">
        <v>798</v>
      </c>
      <c r="E7" s="2025" t="s">
        <v>824</v>
      </c>
    </row>
    <row r="8" spans="1:5" s="1074" customFormat="1" ht="21" customHeight="1">
      <c r="A8" s="1383"/>
      <c r="B8" s="2027"/>
      <c r="C8" s="1383"/>
      <c r="D8" s="1383"/>
      <c r="E8" s="1525"/>
    </row>
    <row r="9" spans="1:5" s="364" customFormat="1" ht="21" customHeight="1">
      <c r="A9" s="2028"/>
      <c r="B9" s="2029"/>
      <c r="C9" s="2028"/>
      <c r="D9" s="2028"/>
      <c r="E9" s="2030"/>
    </row>
    <row r="10" spans="1:5" s="364" customFormat="1" ht="21" customHeight="1">
      <c r="A10" s="2028"/>
      <c r="B10" s="2029"/>
      <c r="C10" s="2028"/>
      <c r="D10" s="2028"/>
      <c r="E10" s="2030"/>
    </row>
    <row r="11" spans="1:5" s="364" customFormat="1" ht="21" customHeight="1">
      <c r="A11" s="2028"/>
      <c r="B11" s="2029"/>
      <c r="C11" s="2028"/>
      <c r="D11" s="2028"/>
      <c r="E11" s="2030"/>
    </row>
    <row r="12" spans="1:5" s="364" customFormat="1" ht="21" customHeight="1">
      <c r="A12" s="2028"/>
      <c r="B12" s="2029"/>
      <c r="C12" s="2028"/>
      <c r="D12" s="2028"/>
      <c r="E12" s="2030"/>
    </row>
    <row r="13" spans="1:5" s="364" customFormat="1" ht="21" customHeight="1">
      <c r="A13" s="2028"/>
      <c r="B13" s="2029"/>
      <c r="C13" s="2028"/>
      <c r="D13" s="2028"/>
      <c r="E13" s="2030"/>
    </row>
    <row r="14" spans="1:5" s="364" customFormat="1" ht="21" customHeight="1">
      <c r="A14" s="2028"/>
      <c r="B14" s="2029"/>
      <c r="C14" s="2028"/>
      <c r="D14" s="2028"/>
      <c r="E14" s="2030"/>
    </row>
    <row r="15" spans="1:5" s="364" customFormat="1" ht="21" customHeight="1">
      <c r="A15" s="2028"/>
      <c r="B15" s="2029"/>
      <c r="C15" s="2028"/>
      <c r="D15" s="2028"/>
      <c r="E15" s="2030"/>
    </row>
    <row r="16" spans="1:5" s="364" customFormat="1" ht="21" customHeight="1">
      <c r="A16" s="2028"/>
      <c r="B16" s="2029"/>
      <c r="C16" s="2028"/>
      <c r="D16" s="2028"/>
      <c r="E16" s="2030"/>
    </row>
    <row r="17" spans="1:5" s="364" customFormat="1" ht="21" customHeight="1">
      <c r="A17" s="2028"/>
      <c r="B17" s="2029"/>
      <c r="C17" s="2028"/>
      <c r="D17" s="2028"/>
      <c r="E17" s="2030"/>
    </row>
    <row r="18" spans="1:5" s="364" customFormat="1" ht="21" customHeight="1">
      <c r="A18" s="2028"/>
      <c r="B18" s="2029"/>
      <c r="C18" s="2028"/>
      <c r="D18" s="2028"/>
      <c r="E18" s="2034"/>
    </row>
    <row r="19" spans="1:5" s="364" customFormat="1" ht="21" customHeight="1">
      <c r="A19" s="2028"/>
      <c r="B19" s="2029"/>
      <c r="C19" s="2028"/>
      <c r="D19" s="2028"/>
      <c r="E19" s="2034"/>
    </row>
    <row r="20" spans="1:5" s="364" customFormat="1" ht="21" customHeight="1">
      <c r="A20" s="2028"/>
      <c r="B20" s="2029"/>
      <c r="C20" s="2028"/>
      <c r="D20" s="2028"/>
      <c r="E20" s="2030"/>
    </row>
    <row r="21" spans="1:5" s="364" customFormat="1" ht="21" customHeight="1">
      <c r="A21" s="2028"/>
      <c r="B21" s="2029"/>
      <c r="C21" s="2028"/>
      <c r="D21" s="2028"/>
      <c r="E21" s="2030"/>
    </row>
    <row r="22" spans="1:5" s="364" customFormat="1" ht="21" customHeight="1">
      <c r="A22" s="2028"/>
      <c r="B22" s="2029"/>
      <c r="C22" s="2028"/>
      <c r="D22" s="2028"/>
      <c r="E22" s="2030"/>
    </row>
    <row r="23" spans="1:5" s="364" customFormat="1" ht="21" customHeight="1">
      <c r="A23" s="2028"/>
      <c r="B23" s="2029"/>
      <c r="C23" s="2028"/>
      <c r="D23" s="2028"/>
      <c r="E23" s="2030"/>
    </row>
    <row r="24" spans="1:5" s="364" customFormat="1" ht="21" customHeight="1">
      <c r="A24" s="2028"/>
      <c r="B24" s="2029"/>
      <c r="C24" s="2028"/>
      <c r="D24" s="2028"/>
      <c r="E24" s="2030"/>
    </row>
    <row r="25" spans="1:5" s="364" customFormat="1" ht="21" customHeight="1">
      <c r="A25" s="2028"/>
      <c r="B25" s="2029"/>
      <c r="C25" s="2028"/>
      <c r="D25" s="2028"/>
      <c r="E25" s="2030"/>
    </row>
    <row r="26" spans="1:5" s="364" customFormat="1" ht="21" customHeight="1" hidden="1">
      <c r="A26" s="2028"/>
      <c r="B26" s="2029"/>
      <c r="C26" s="2028"/>
      <c r="D26" s="2028"/>
      <c r="E26" s="1525" t="s">
        <v>799</v>
      </c>
    </row>
    <row r="27" spans="1:5" s="364" customFormat="1" ht="21" customHeight="1" hidden="1">
      <c r="A27" s="2028"/>
      <c r="B27" s="2029"/>
      <c r="C27" s="2028"/>
      <c r="D27" s="2028"/>
      <c r="E27" s="2031"/>
    </row>
    <row r="28" spans="1:5" s="364" customFormat="1" ht="21" customHeight="1" hidden="1">
      <c r="A28" s="2028"/>
      <c r="B28" s="2029"/>
      <c r="C28" s="2028"/>
      <c r="D28" s="2028"/>
      <c r="E28" s="1332"/>
    </row>
    <row r="29" spans="1:5" s="364" customFormat="1" ht="21" customHeight="1" hidden="1">
      <c r="A29" s="2026"/>
      <c r="B29" s="2026"/>
      <c r="C29" s="2026"/>
      <c r="D29" s="2026"/>
      <c r="E29" s="2032"/>
    </row>
    <row r="30" spans="1:5" s="364" customFormat="1" ht="21" customHeight="1" hidden="1">
      <c r="A30" s="2026"/>
      <c r="B30" s="2026"/>
      <c r="C30" s="2026"/>
      <c r="D30" s="2026"/>
      <c r="E30" s="2032"/>
    </row>
    <row r="31" spans="1:5" s="364" customFormat="1" ht="21" customHeight="1" hidden="1">
      <c r="A31" s="2026"/>
      <c r="B31" s="2026"/>
      <c r="C31" s="2026"/>
      <c r="D31" s="2026"/>
      <c r="E31" s="2032"/>
    </row>
    <row r="32" spans="1:5" s="364" customFormat="1" ht="21" customHeight="1" hidden="1">
      <c r="A32" s="2026"/>
      <c r="B32" s="2026"/>
      <c r="C32" s="2026"/>
      <c r="D32" s="2026"/>
      <c r="E32" s="2032"/>
    </row>
    <row r="33" spans="1:5" s="364" customFormat="1" ht="21" customHeight="1" hidden="1">
      <c r="A33" s="2026"/>
      <c r="B33" s="2026"/>
      <c r="C33" s="2026"/>
      <c r="D33" s="2026"/>
      <c r="E33" s="2032"/>
    </row>
    <row r="34" spans="1:5" s="364" customFormat="1" ht="21" customHeight="1" hidden="1">
      <c r="A34" s="2026"/>
      <c r="B34" s="2026"/>
      <c r="C34" s="2026"/>
      <c r="D34" s="2026"/>
      <c r="E34" s="2032"/>
    </row>
    <row r="35" spans="1:5" s="364" customFormat="1" ht="21" customHeight="1" hidden="1">
      <c r="A35" s="2026"/>
      <c r="B35" s="2026"/>
      <c r="C35" s="2026"/>
      <c r="D35" s="2026"/>
      <c r="E35" s="2032"/>
    </row>
    <row r="36" spans="1:5" s="364" customFormat="1" ht="21" customHeight="1" hidden="1">
      <c r="A36" s="2026"/>
      <c r="B36" s="2026"/>
      <c r="C36" s="2026"/>
      <c r="D36" s="2026"/>
      <c r="E36" s="2032"/>
    </row>
    <row r="37" spans="1:5" s="364" customFormat="1" ht="21" customHeight="1" hidden="1">
      <c r="A37" s="2026"/>
      <c r="B37" s="2026"/>
      <c r="C37" s="2026"/>
      <c r="D37" s="2026"/>
      <c r="E37" s="2032"/>
    </row>
    <row r="38" spans="1:5" s="364" customFormat="1" ht="21" customHeight="1" hidden="1">
      <c r="A38" s="2026"/>
      <c r="B38" s="2026"/>
      <c r="C38" s="2026"/>
      <c r="D38" s="2026"/>
      <c r="E38" s="2032"/>
    </row>
    <row r="39" spans="1:5" s="364" customFormat="1" ht="21" customHeight="1" hidden="1">
      <c r="A39" s="2026"/>
      <c r="B39" s="2026"/>
      <c r="C39" s="2026"/>
      <c r="D39" s="2026"/>
      <c r="E39" s="2032"/>
    </row>
    <row r="40" ht="21" customHeight="1" hidden="1"/>
    <row r="41" ht="14.25" customHeight="1" hidden="1"/>
    <row r="42" ht="19.5" customHeight="1" hidden="1">
      <c r="E42" s="2032" t="s">
        <v>800</v>
      </c>
    </row>
    <row r="43" spans="1:2" ht="19.5" customHeight="1" hidden="1">
      <c r="A43" s="2026" t="s">
        <v>801</v>
      </c>
      <c r="B43" s="2026">
        <v>108</v>
      </c>
    </row>
    <row r="44" spans="1:2" ht="19.5" customHeight="1" hidden="1">
      <c r="A44" s="2026" t="s">
        <v>802</v>
      </c>
      <c r="B44" s="2026">
        <v>82</v>
      </c>
    </row>
    <row r="45" spans="1:2" ht="19.5" customHeight="1" hidden="1">
      <c r="A45" s="2026" t="s">
        <v>803</v>
      </c>
      <c r="B45" s="2026">
        <v>148</v>
      </c>
    </row>
    <row r="46" spans="1:2" ht="19.5" customHeight="1" hidden="1">
      <c r="A46" s="2026" t="s">
        <v>804</v>
      </c>
      <c r="B46" s="2026">
        <v>68</v>
      </c>
    </row>
    <row r="47" spans="1:2" ht="19.5" customHeight="1" hidden="1">
      <c r="A47" s="2026" t="s">
        <v>805</v>
      </c>
      <c r="B47" s="2026">
        <v>36</v>
      </c>
    </row>
    <row r="48" ht="19.5" customHeight="1" hidden="1">
      <c r="B48" s="2026">
        <f>SUM(B43:B47)</f>
        <v>442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</sheetData>
  <sheetProtection/>
  <mergeCells count="2">
    <mergeCell ref="G1:M1"/>
    <mergeCell ref="A4:E4"/>
  </mergeCells>
  <printOptions/>
  <pageMargins left="0.7" right="0.7" top="0.75" bottom="0.75" header="0.3" footer="0.3"/>
  <pageSetup horizontalDpi="600" verticalDpi="600" orientation="portrait" paperSize="9" scale="51" r:id="rId1"/>
  <colBreaks count="1" manualBreakCount="1">
    <brk id="5" max="3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U218"/>
  <sheetViews>
    <sheetView view="pageBreakPreview" zoomScale="80" zoomScaleNormal="80" zoomScaleSheetLayoutView="80" zoomScalePageLayoutView="0" workbookViewId="0" topLeftCell="A1">
      <pane xSplit="3" ySplit="4" topLeftCell="M5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AT1" sqref="AT1"/>
    </sheetView>
  </sheetViews>
  <sheetFormatPr defaultColWidth="9.00390625" defaultRowHeight="14.25"/>
  <cols>
    <col min="1" max="1" width="5.125" style="1324" customWidth="1"/>
    <col min="2" max="3" width="4.625" style="1324" customWidth="1"/>
    <col min="4" max="4" width="4.625" style="1641" hidden="1" customWidth="1"/>
    <col min="5" max="5" width="10.125" style="1641" hidden="1" customWidth="1"/>
    <col min="6" max="6" width="9.875" style="1323" customWidth="1"/>
    <col min="7" max="7" width="11.625" style="1324" customWidth="1"/>
    <col min="8" max="8" width="3.125" style="1342" customWidth="1"/>
    <col min="9" max="9" width="3.625" style="1324" customWidth="1"/>
    <col min="10" max="10" width="5.125" style="1324" customWidth="1"/>
    <col min="11" max="11" width="5.00390625" style="1641" hidden="1" customWidth="1"/>
    <col min="12" max="12" width="10.125" style="1641" hidden="1" customWidth="1"/>
    <col min="13" max="13" width="9.625" style="1323" customWidth="1"/>
    <col min="14" max="14" width="11.625" style="1324" customWidth="1"/>
    <col min="15" max="15" width="3.125" style="1342" customWidth="1"/>
    <col min="16" max="16" width="3.625" style="1324" customWidth="1"/>
    <col min="17" max="17" width="5.125" style="1324" customWidth="1"/>
    <col min="18" max="18" width="4.625" style="1641" hidden="1" customWidth="1"/>
    <col min="19" max="19" width="10.125" style="1641" hidden="1" customWidth="1"/>
    <col min="20" max="20" width="9.875" style="1323" customWidth="1"/>
    <col min="21" max="21" width="11.625" style="1324" customWidth="1"/>
    <col min="22" max="22" width="3.125" style="1342" customWidth="1"/>
    <col min="23" max="23" width="3.625" style="1324" customWidth="1"/>
    <col min="24" max="24" width="5.125" style="1324" customWidth="1"/>
    <col min="25" max="25" width="4.625" style="1641" hidden="1" customWidth="1"/>
    <col min="26" max="26" width="8.00390625" style="1323" customWidth="1"/>
    <col min="27" max="27" width="11.625" style="1324" customWidth="1"/>
    <col min="28" max="28" width="3.125" style="1342" customWidth="1"/>
    <col min="29" max="29" width="3.625" style="1324" customWidth="1"/>
    <col min="30" max="30" width="5.125" style="1324" customWidth="1"/>
    <col min="31" max="31" width="4.625" style="1641" hidden="1" customWidth="1"/>
    <col min="32" max="32" width="5.125" style="1323" customWidth="1"/>
    <col min="33" max="33" width="11.625" style="1324" customWidth="1"/>
    <col min="34" max="34" width="3.125" style="1324" customWidth="1"/>
    <col min="35" max="35" width="3.625" style="1324" customWidth="1"/>
    <col min="36" max="36" width="5.125" style="1324" customWidth="1"/>
    <col min="37" max="37" width="4.875" style="1641" hidden="1" customWidth="1"/>
    <col min="38" max="38" width="6.125" style="1323" customWidth="1"/>
    <col min="39" max="39" width="11.625" style="1324" customWidth="1"/>
    <col min="40" max="40" width="3.125" style="1342" customWidth="1"/>
    <col min="41" max="41" width="3.625" style="1324" customWidth="1"/>
    <col min="42" max="42" width="5.125" style="1324" customWidth="1"/>
    <col min="43" max="43" width="14.125" style="1324" customWidth="1"/>
    <col min="44" max="44" width="15.625" style="1324" customWidth="1"/>
    <col min="45" max="46" width="13.625" style="1324" customWidth="1"/>
    <col min="47" max="47" width="10.625" style="1324" customWidth="1"/>
    <col min="48" max="16384" width="9.00390625" style="1324" customWidth="1"/>
  </cols>
  <sheetData>
    <row r="1" spans="1:46" ht="19.5">
      <c r="A1" s="1337" t="s">
        <v>347</v>
      </c>
      <c r="B1" s="1337"/>
      <c r="C1" s="1337"/>
      <c r="D1" s="1634"/>
      <c r="E1" s="1634"/>
      <c r="F1" s="1635"/>
      <c r="G1" s="1337"/>
      <c r="H1" s="1337"/>
      <c r="I1" s="1337"/>
      <c r="J1" s="2164" t="s">
        <v>712</v>
      </c>
      <c r="K1" s="2164"/>
      <c r="L1" s="2164"/>
      <c r="M1" s="2164"/>
      <c r="N1" s="2164"/>
      <c r="O1" s="2164"/>
      <c r="P1" s="2164"/>
      <c r="Q1" s="2164"/>
      <c r="R1" s="2164"/>
      <c r="S1" s="2164"/>
      <c r="T1" s="2164"/>
      <c r="U1" s="1327"/>
      <c r="V1" s="1636"/>
      <c r="W1" s="1327"/>
      <c r="X1" s="1327"/>
      <c r="Y1" s="1637"/>
      <c r="Z1" s="1638"/>
      <c r="AA1" s="1329"/>
      <c r="AB1" s="1636"/>
      <c r="AC1" s="1327"/>
      <c r="AD1" s="1327"/>
      <c r="AE1" s="1637"/>
      <c r="AF1" s="1639" t="str">
        <f>Jan!AF1</f>
        <v>ORIGINAL( 16 MAY 2017)</v>
      </c>
      <c r="AG1" s="1329"/>
      <c r="AH1" s="1638"/>
      <c r="AI1" s="1337"/>
      <c r="AJ1" s="1327"/>
      <c r="AK1" s="1637"/>
      <c r="AL1" s="1337"/>
      <c r="AM1" s="1327"/>
      <c r="AN1" s="1329"/>
      <c r="AO1" s="1337"/>
      <c r="AP1" s="1337"/>
      <c r="AQ1" s="1337"/>
      <c r="AR1" s="1337"/>
      <c r="AS1" s="1640" t="s">
        <v>376</v>
      </c>
      <c r="AT1" s="939">
        <v>2018</v>
      </c>
    </row>
    <row r="2" spans="1:36" ht="13.5" thickBot="1">
      <c r="A2" s="1323"/>
      <c r="V2" s="2165"/>
      <c r="W2" s="2165"/>
      <c r="X2" s="2165"/>
      <c r="Y2" s="1642"/>
      <c r="AE2" s="1642"/>
      <c r="AF2" s="1464"/>
      <c r="AG2" s="1643"/>
      <c r="AH2" s="1643"/>
      <c r="AI2" s="1643"/>
      <c r="AJ2" s="1643"/>
    </row>
    <row r="3" spans="1:47" s="1342" customFormat="1" ht="15" customHeight="1" thickTop="1">
      <c r="A3" s="1644"/>
      <c r="B3" s="1645"/>
      <c r="C3" s="1646"/>
      <c r="D3" s="1647"/>
      <c r="E3" s="1647"/>
      <c r="F3" s="2166" t="s">
        <v>121</v>
      </c>
      <c r="G3" s="2166"/>
      <c r="H3" s="2166"/>
      <c r="I3" s="2166"/>
      <c r="J3" s="2167"/>
      <c r="K3" s="1648"/>
      <c r="L3" s="1648"/>
      <c r="M3" s="2166" t="s">
        <v>122</v>
      </c>
      <c r="N3" s="2166"/>
      <c r="O3" s="2166"/>
      <c r="P3" s="2166"/>
      <c r="Q3" s="2167"/>
      <c r="R3" s="1648"/>
      <c r="S3" s="1648"/>
      <c r="T3" s="2166" t="s">
        <v>123</v>
      </c>
      <c r="U3" s="2166"/>
      <c r="V3" s="2166"/>
      <c r="W3" s="2166"/>
      <c r="X3" s="2167"/>
      <c r="Y3" s="1648"/>
      <c r="Z3" s="2166" t="s">
        <v>124</v>
      </c>
      <c r="AA3" s="2166"/>
      <c r="AB3" s="2166"/>
      <c r="AC3" s="2166"/>
      <c r="AD3" s="2167"/>
      <c r="AE3" s="1648"/>
      <c r="AF3" s="2179" t="s">
        <v>311</v>
      </c>
      <c r="AG3" s="2166"/>
      <c r="AH3" s="2166"/>
      <c r="AI3" s="2166"/>
      <c r="AJ3" s="2180"/>
      <c r="AK3" s="1648"/>
      <c r="AL3" s="2178" t="s">
        <v>4</v>
      </c>
      <c r="AM3" s="2178"/>
      <c r="AN3" s="2178"/>
      <c r="AO3" s="2178"/>
      <c r="AP3" s="2178"/>
      <c r="AQ3" s="2176" t="s">
        <v>313</v>
      </c>
      <c r="AR3" s="2177"/>
      <c r="AS3" s="1649" t="s">
        <v>370</v>
      </c>
      <c r="AT3" s="1650" t="s">
        <v>377</v>
      </c>
      <c r="AU3" s="1651" t="s">
        <v>371</v>
      </c>
    </row>
    <row r="4" spans="1:47" s="1342" customFormat="1" ht="13.5" thickBot="1">
      <c r="A4" s="1652" t="s">
        <v>125</v>
      </c>
      <c r="B4" s="1653" t="s">
        <v>126</v>
      </c>
      <c r="C4" s="1654" t="s">
        <v>127</v>
      </c>
      <c r="D4" s="1655"/>
      <c r="E4" s="1655"/>
      <c r="F4" s="1656" t="s">
        <v>128</v>
      </c>
      <c r="G4" s="1657" t="s">
        <v>129</v>
      </c>
      <c r="H4" s="1657" t="s">
        <v>130</v>
      </c>
      <c r="I4" s="1658" t="s">
        <v>132</v>
      </c>
      <c r="J4" s="1654" t="s">
        <v>131</v>
      </c>
      <c r="K4" s="1658"/>
      <c r="L4" s="1658"/>
      <c r="M4" s="1656" t="s">
        <v>128</v>
      </c>
      <c r="N4" s="1657" t="s">
        <v>129</v>
      </c>
      <c r="O4" s="1657" t="s">
        <v>130</v>
      </c>
      <c r="P4" s="1658" t="s">
        <v>132</v>
      </c>
      <c r="Q4" s="1654" t="s">
        <v>131</v>
      </c>
      <c r="R4" s="1658"/>
      <c r="S4" s="1658"/>
      <c r="T4" s="1656" t="s">
        <v>128</v>
      </c>
      <c r="U4" s="1657" t="s">
        <v>129</v>
      </c>
      <c r="V4" s="1657" t="s">
        <v>130</v>
      </c>
      <c r="W4" s="1657" t="s">
        <v>132</v>
      </c>
      <c r="X4" s="1654" t="s">
        <v>131</v>
      </c>
      <c r="Y4" s="1658"/>
      <c r="Z4" s="1656" t="s">
        <v>128</v>
      </c>
      <c r="AA4" s="1657" t="s">
        <v>129</v>
      </c>
      <c r="AB4" s="1657" t="s">
        <v>130</v>
      </c>
      <c r="AC4" s="1657" t="s">
        <v>132</v>
      </c>
      <c r="AD4" s="1659" t="s">
        <v>131</v>
      </c>
      <c r="AE4" s="1658"/>
      <c r="AF4" s="1656" t="s">
        <v>128</v>
      </c>
      <c r="AG4" s="1657" t="s">
        <v>129</v>
      </c>
      <c r="AH4" s="1657" t="s">
        <v>130</v>
      </c>
      <c r="AI4" s="1660" t="s">
        <v>132</v>
      </c>
      <c r="AJ4" s="1661" t="s">
        <v>131</v>
      </c>
      <c r="AK4" s="1658"/>
      <c r="AL4" s="1656" t="s">
        <v>128</v>
      </c>
      <c r="AM4" s="1657" t="s">
        <v>129</v>
      </c>
      <c r="AN4" s="1658" t="s">
        <v>130</v>
      </c>
      <c r="AO4" s="1657" t="s">
        <v>132</v>
      </c>
      <c r="AP4" s="1658" t="s">
        <v>131</v>
      </c>
      <c r="AQ4" s="1662" t="s">
        <v>128</v>
      </c>
      <c r="AR4" s="1659" t="s">
        <v>128</v>
      </c>
      <c r="AS4" s="1663" t="s">
        <v>128</v>
      </c>
      <c r="AT4" s="1663" t="s">
        <v>128</v>
      </c>
      <c r="AU4" s="1664" t="s">
        <v>128</v>
      </c>
    </row>
    <row r="5" spans="1:47" s="1342" customFormat="1" ht="12.75">
      <c r="A5" s="1665"/>
      <c r="B5" s="1666">
        <v>1</v>
      </c>
      <c r="C5" s="1667" t="s">
        <v>137</v>
      </c>
      <c r="D5" s="1668"/>
      <c r="E5" s="1668"/>
      <c r="F5" s="1633"/>
      <c r="G5" s="1669"/>
      <c r="H5" s="1670"/>
      <c r="I5" s="1643"/>
      <c r="J5" s="1671"/>
      <c r="K5" s="1642" t="s">
        <v>137</v>
      </c>
      <c r="L5" s="1642"/>
      <c r="M5" s="1672" t="s">
        <v>152</v>
      </c>
      <c r="N5" s="1673"/>
      <c r="O5" s="1670"/>
      <c r="P5" s="1643"/>
      <c r="Q5" s="1671"/>
      <c r="R5" s="1642"/>
      <c r="S5" s="1642"/>
      <c r="T5" s="1464"/>
      <c r="U5" s="1669"/>
      <c r="V5" s="1643"/>
      <c r="W5" s="1670"/>
      <c r="X5" s="1671"/>
      <c r="Y5" s="1642"/>
      <c r="Z5" s="1464"/>
      <c r="AA5" s="1669"/>
      <c r="AB5" s="1670"/>
      <c r="AC5" s="1670"/>
      <c r="AD5" s="1671"/>
      <c r="AE5" s="1642"/>
      <c r="AF5" s="1672"/>
      <c r="AG5" s="1674"/>
      <c r="AH5" s="1674"/>
      <c r="AI5" s="1674"/>
      <c r="AJ5" s="1675"/>
      <c r="AK5" s="1642"/>
      <c r="AL5" s="1335"/>
      <c r="AM5" s="1669"/>
      <c r="AO5" s="1670"/>
      <c r="AP5" s="1643"/>
      <c r="AQ5" s="1676"/>
      <c r="AR5" s="1677"/>
      <c r="AS5" s="1677"/>
      <c r="AT5" s="1678"/>
      <c r="AU5" s="1679"/>
    </row>
    <row r="6" spans="1:47" s="1342" customFormat="1" ht="12.75">
      <c r="A6" s="1665" t="s">
        <v>358</v>
      </c>
      <c r="B6" s="1680"/>
      <c r="C6" s="1667"/>
      <c r="D6" s="1668"/>
      <c r="E6" s="1668"/>
      <c r="F6" s="1633"/>
      <c r="G6" s="1669"/>
      <c r="H6" s="1670"/>
      <c r="I6" s="1643"/>
      <c r="J6" s="1671"/>
      <c r="K6" s="1642"/>
      <c r="L6" s="1642"/>
      <c r="M6" s="1672"/>
      <c r="N6" s="1681"/>
      <c r="O6" s="1670"/>
      <c r="P6" s="1643"/>
      <c r="Q6" s="1671"/>
      <c r="R6" s="1642"/>
      <c r="S6" s="1642"/>
      <c r="T6" s="1464"/>
      <c r="U6" s="1669"/>
      <c r="V6" s="1643"/>
      <c r="W6" s="1670"/>
      <c r="X6" s="1671"/>
      <c r="Y6" s="1642"/>
      <c r="Z6" s="1464"/>
      <c r="AA6" s="1669"/>
      <c r="AB6" s="1670"/>
      <c r="AC6" s="1670"/>
      <c r="AD6" s="1671"/>
      <c r="AE6" s="1642"/>
      <c r="AF6" s="1672"/>
      <c r="AG6" s="1674"/>
      <c r="AH6" s="1674"/>
      <c r="AI6" s="1674"/>
      <c r="AJ6" s="1675"/>
      <c r="AK6" s="1642"/>
      <c r="AL6" s="1335"/>
      <c r="AM6" s="1669"/>
      <c r="AO6" s="1670"/>
      <c r="AP6" s="1643"/>
      <c r="AQ6" s="1676"/>
      <c r="AR6" s="1677"/>
      <c r="AS6" s="1677"/>
      <c r="AT6" s="1678"/>
      <c r="AU6" s="1679"/>
    </row>
    <row r="7" spans="1:47" s="1688" customFormat="1" ht="12.75">
      <c r="A7" s="1665"/>
      <c r="B7" s="1682"/>
      <c r="C7" s="1683"/>
      <c r="D7" s="1684"/>
      <c r="E7" s="1684"/>
      <c r="F7" s="1685"/>
      <c r="G7" s="1686"/>
      <c r="H7" s="1687"/>
      <c r="J7" s="1689"/>
      <c r="K7" s="1684"/>
      <c r="L7" s="1684"/>
      <c r="M7" s="1690"/>
      <c r="N7" s="1691"/>
      <c r="O7" s="1687"/>
      <c r="Q7" s="1689"/>
      <c r="R7" s="1684"/>
      <c r="S7" s="1684"/>
      <c r="T7" s="1692"/>
      <c r="U7" s="1686"/>
      <c r="W7" s="1687"/>
      <c r="X7" s="1689"/>
      <c r="Y7" s="1684"/>
      <c r="Z7" s="1692"/>
      <c r="AA7" s="1686"/>
      <c r="AB7" s="1687"/>
      <c r="AC7" s="1687"/>
      <c r="AD7" s="1689"/>
      <c r="AE7" s="1684"/>
      <c r="AF7" s="1690"/>
      <c r="AG7" s="1693"/>
      <c r="AH7" s="1693"/>
      <c r="AI7" s="1693"/>
      <c r="AJ7" s="1694"/>
      <c r="AK7" s="1684"/>
      <c r="AL7" s="1692"/>
      <c r="AM7" s="1686"/>
      <c r="AO7" s="1687"/>
      <c r="AQ7" s="1695"/>
      <c r="AR7" s="1696"/>
      <c r="AS7" s="1696"/>
      <c r="AT7" s="1697"/>
      <c r="AU7" s="1698"/>
    </row>
    <row r="8" spans="1:47" s="1342" customFormat="1" ht="12.75">
      <c r="A8" s="1665"/>
      <c r="B8" s="1699">
        <v>2</v>
      </c>
      <c r="C8" s="1667" t="s">
        <v>140</v>
      </c>
      <c r="D8" s="1668"/>
      <c r="E8" s="1668"/>
      <c r="F8" s="1633"/>
      <c r="G8" s="1669"/>
      <c r="H8" s="1670"/>
      <c r="I8" s="1643"/>
      <c r="J8" s="1671"/>
      <c r="K8" s="1642"/>
      <c r="L8" s="1642"/>
      <c r="M8" s="1672"/>
      <c r="N8" s="1673"/>
      <c r="O8" s="1670"/>
      <c r="P8" s="1643"/>
      <c r="Q8" s="1671"/>
      <c r="R8" s="1642" t="s">
        <v>140</v>
      </c>
      <c r="S8" s="1642"/>
      <c r="T8" s="1464" t="s">
        <v>397</v>
      </c>
      <c r="U8" s="1669"/>
      <c r="V8" s="1643"/>
      <c r="W8" s="1670"/>
      <c r="X8" s="1671"/>
      <c r="Y8" s="1642"/>
      <c r="Z8" s="1464"/>
      <c r="AA8" s="1669"/>
      <c r="AB8" s="1670"/>
      <c r="AC8" s="1670"/>
      <c r="AD8" s="1671"/>
      <c r="AE8" s="1642"/>
      <c r="AF8" s="1672"/>
      <c r="AG8" s="1674"/>
      <c r="AH8" s="1674"/>
      <c r="AI8" s="1674"/>
      <c r="AJ8" s="1675"/>
      <c r="AK8" s="1642"/>
      <c r="AL8" s="1335"/>
      <c r="AM8" s="1669"/>
      <c r="AO8" s="1670"/>
      <c r="AP8" s="1643"/>
      <c r="AQ8" s="1676"/>
      <c r="AR8" s="1677"/>
      <c r="AS8" s="1677"/>
      <c r="AT8" s="1678"/>
      <c r="AU8" s="1679"/>
    </row>
    <row r="9" spans="1:47" s="1342" customFormat="1" ht="12.75">
      <c r="A9" s="1665"/>
      <c r="B9" s="1680"/>
      <c r="C9" s="1667"/>
      <c r="D9" s="1668"/>
      <c r="E9" s="1668"/>
      <c r="F9" s="1633"/>
      <c r="G9" s="1669"/>
      <c r="H9" s="1670"/>
      <c r="I9" s="1643"/>
      <c r="J9" s="1671"/>
      <c r="K9" s="1642"/>
      <c r="L9" s="1642"/>
      <c r="M9" s="1672"/>
      <c r="N9" s="1673"/>
      <c r="O9" s="1670"/>
      <c r="P9" s="1643"/>
      <c r="Q9" s="1671"/>
      <c r="R9" s="1642"/>
      <c r="S9" s="1642"/>
      <c r="T9" s="1464"/>
      <c r="U9" s="1669"/>
      <c r="V9" s="1643"/>
      <c r="W9" s="1670"/>
      <c r="X9" s="1671"/>
      <c r="Y9" s="1642"/>
      <c r="Z9" s="1464"/>
      <c r="AA9" s="1669"/>
      <c r="AB9" s="1670"/>
      <c r="AC9" s="1670"/>
      <c r="AD9" s="1671"/>
      <c r="AE9" s="1642"/>
      <c r="AF9" s="1672"/>
      <c r="AG9" s="1674"/>
      <c r="AH9" s="1674"/>
      <c r="AI9" s="1674"/>
      <c r="AJ9" s="1675"/>
      <c r="AK9" s="1642"/>
      <c r="AL9" s="1335"/>
      <c r="AM9" s="1669"/>
      <c r="AO9" s="1670"/>
      <c r="AP9" s="1643"/>
      <c r="AQ9" s="1676"/>
      <c r="AR9" s="1677"/>
      <c r="AS9" s="1677"/>
      <c r="AT9" s="1678"/>
      <c r="AU9" s="1679"/>
    </row>
    <row r="10" spans="1:47" s="1688" customFormat="1" ht="12.75">
      <c r="A10" s="1665"/>
      <c r="B10" s="1682"/>
      <c r="C10" s="1683"/>
      <c r="D10" s="1684"/>
      <c r="E10" s="1684"/>
      <c r="F10" s="1685"/>
      <c r="G10" s="1686"/>
      <c r="H10" s="1687"/>
      <c r="J10" s="1689"/>
      <c r="K10" s="1684"/>
      <c r="L10" s="1684"/>
      <c r="M10" s="1690"/>
      <c r="N10" s="1691"/>
      <c r="O10" s="1687"/>
      <c r="Q10" s="1689"/>
      <c r="R10" s="1684"/>
      <c r="S10" s="1684"/>
      <c r="T10" s="1692"/>
      <c r="U10" s="1686"/>
      <c r="W10" s="1687"/>
      <c r="X10" s="1689"/>
      <c r="Y10" s="1684"/>
      <c r="Z10" s="1692"/>
      <c r="AA10" s="1686"/>
      <c r="AB10" s="1687"/>
      <c r="AC10" s="1687"/>
      <c r="AD10" s="1689"/>
      <c r="AE10" s="1684"/>
      <c r="AF10" s="1690"/>
      <c r="AG10" s="1693"/>
      <c r="AH10" s="1693"/>
      <c r="AI10" s="1693"/>
      <c r="AJ10" s="1694"/>
      <c r="AK10" s="1684"/>
      <c r="AL10" s="1692"/>
      <c r="AM10" s="1686"/>
      <c r="AO10" s="1687"/>
      <c r="AQ10" s="1695"/>
      <c r="AR10" s="1696"/>
      <c r="AS10" s="1696"/>
      <c r="AT10" s="1697"/>
      <c r="AU10" s="1698"/>
    </row>
    <row r="11" spans="1:47" s="1342" customFormat="1" ht="16.5">
      <c r="A11" s="1665"/>
      <c r="B11" s="1699">
        <v>3</v>
      </c>
      <c r="C11" s="1667" t="s">
        <v>142</v>
      </c>
      <c r="D11" s="1642"/>
      <c r="E11" s="1642"/>
      <c r="F11" s="1700"/>
      <c r="G11" s="1669"/>
      <c r="H11" s="1670"/>
      <c r="I11" s="1643"/>
      <c r="J11" s="1671"/>
      <c r="K11" s="1642"/>
      <c r="L11" s="1642"/>
      <c r="M11" s="1701"/>
      <c r="N11" s="1702"/>
      <c r="O11" s="1670"/>
      <c r="P11" s="1643"/>
      <c r="Q11" s="1671"/>
      <c r="R11" s="1642"/>
      <c r="S11" s="1642"/>
      <c r="T11" s="1464"/>
      <c r="U11" s="1669"/>
      <c r="V11" s="1643"/>
      <c r="W11" s="1670"/>
      <c r="X11" s="1671"/>
      <c r="Y11" s="1642" t="s">
        <v>142</v>
      </c>
      <c r="Z11" s="1464" t="s">
        <v>552</v>
      </c>
      <c r="AA11" s="1703" t="s">
        <v>299</v>
      </c>
      <c r="AB11" s="1704"/>
      <c r="AC11" s="1704"/>
      <c r="AD11" s="1705"/>
      <c r="AE11" s="1642"/>
      <c r="AF11" s="1672"/>
      <c r="AG11" s="1674"/>
      <c r="AH11" s="1674"/>
      <c r="AI11" s="1674"/>
      <c r="AJ11" s="1675"/>
      <c r="AK11" s="1642"/>
      <c r="AL11" s="1335"/>
      <c r="AM11" s="1669"/>
      <c r="AO11" s="1670"/>
      <c r="AP11" s="1643"/>
      <c r="AQ11" s="1676"/>
      <c r="AR11" s="1677"/>
      <c r="AS11" s="1677"/>
      <c r="AT11" s="1678"/>
      <c r="AU11" s="1679"/>
    </row>
    <row r="12" spans="1:47" s="1342" customFormat="1" ht="16.5">
      <c r="A12" s="1665"/>
      <c r="B12" s="1680"/>
      <c r="C12" s="1667"/>
      <c r="D12" s="1642"/>
      <c r="E12" s="1642"/>
      <c r="F12" s="1700"/>
      <c r="G12" s="1669"/>
      <c r="H12" s="1670"/>
      <c r="I12" s="1643"/>
      <c r="J12" s="1671"/>
      <c r="K12" s="1642"/>
      <c r="L12" s="1642"/>
      <c r="M12" s="1672"/>
      <c r="N12" s="1673"/>
      <c r="O12" s="1670"/>
      <c r="P12" s="1643"/>
      <c r="Q12" s="1671"/>
      <c r="R12" s="1642"/>
      <c r="S12" s="1642"/>
      <c r="T12" s="1464"/>
      <c r="U12" s="1669"/>
      <c r="V12" s="1643"/>
      <c r="W12" s="1670"/>
      <c r="X12" s="1671"/>
      <c r="Y12" s="1642"/>
      <c r="Z12" s="1464"/>
      <c r="AA12" s="1703" t="s">
        <v>154</v>
      </c>
      <c r="AB12" s="1704" t="s">
        <v>410</v>
      </c>
      <c r="AC12" s="1704">
        <v>24</v>
      </c>
      <c r="AD12" s="1705">
        <v>100</v>
      </c>
      <c r="AE12" s="1642"/>
      <c r="AF12" s="1672"/>
      <c r="AG12" s="1674"/>
      <c r="AH12" s="1674"/>
      <c r="AI12" s="1674"/>
      <c r="AJ12" s="1675"/>
      <c r="AK12" s="1642"/>
      <c r="AL12" s="1335"/>
      <c r="AM12" s="1669"/>
      <c r="AO12" s="1670"/>
      <c r="AP12" s="1643"/>
      <c r="AQ12" s="1676"/>
      <c r="AR12" s="1677"/>
      <c r="AS12" s="1677"/>
      <c r="AT12" s="1678"/>
      <c r="AU12" s="1679"/>
    </row>
    <row r="13" spans="1:47" s="1688" customFormat="1" ht="12.75">
      <c r="A13" s="1665"/>
      <c r="B13" s="1682"/>
      <c r="C13" s="1683"/>
      <c r="D13" s="1684"/>
      <c r="E13" s="1684"/>
      <c r="F13" s="1685"/>
      <c r="G13" s="1686"/>
      <c r="H13" s="1687"/>
      <c r="J13" s="1689"/>
      <c r="K13" s="1684"/>
      <c r="L13" s="1684"/>
      <c r="M13" s="1690"/>
      <c r="N13" s="1706"/>
      <c r="O13" s="1687"/>
      <c r="Q13" s="1689"/>
      <c r="R13" s="1684"/>
      <c r="S13" s="1684"/>
      <c r="T13" s="1692"/>
      <c r="U13" s="1686"/>
      <c r="W13" s="1687"/>
      <c r="X13" s="1689"/>
      <c r="Y13" s="1684"/>
      <c r="Z13" s="1692"/>
      <c r="AA13" s="1686"/>
      <c r="AB13" s="1687"/>
      <c r="AC13" s="1687"/>
      <c r="AD13" s="1689"/>
      <c r="AE13" s="1684"/>
      <c r="AF13" s="1690"/>
      <c r="AG13" s="1693"/>
      <c r="AH13" s="1693"/>
      <c r="AI13" s="1693"/>
      <c r="AJ13" s="1694"/>
      <c r="AK13" s="1684"/>
      <c r="AL13" s="1692"/>
      <c r="AM13" s="1686"/>
      <c r="AO13" s="1687"/>
      <c r="AQ13" s="1695"/>
      <c r="AR13" s="1696"/>
      <c r="AS13" s="1696"/>
      <c r="AT13" s="1697"/>
      <c r="AU13" s="1698"/>
    </row>
    <row r="14" spans="1:47" s="1342" customFormat="1" ht="12.75">
      <c r="A14" s="1665"/>
      <c r="B14" s="1699">
        <v>4</v>
      </c>
      <c r="C14" s="1667" t="s">
        <v>144</v>
      </c>
      <c r="D14" s="1668" t="s">
        <v>144</v>
      </c>
      <c r="E14" s="1668"/>
      <c r="F14" s="1633" t="s">
        <v>149</v>
      </c>
      <c r="G14" s="1669"/>
      <c r="H14" s="1670"/>
      <c r="I14" s="1643"/>
      <c r="J14" s="1671"/>
      <c r="K14" s="1642"/>
      <c r="L14" s="1642"/>
      <c r="M14" s="1701"/>
      <c r="N14" s="1707"/>
      <c r="O14" s="1704"/>
      <c r="P14" s="1708"/>
      <c r="Q14" s="1705"/>
      <c r="R14" s="1642"/>
      <c r="S14" s="1642"/>
      <c r="T14" s="1464"/>
      <c r="U14" s="1669"/>
      <c r="V14" s="1643"/>
      <c r="W14" s="1670"/>
      <c r="X14" s="1671"/>
      <c r="Y14" s="1642"/>
      <c r="Z14" s="1464"/>
      <c r="AA14" s="1669"/>
      <c r="AB14" s="1670"/>
      <c r="AC14" s="1670"/>
      <c r="AD14" s="1671"/>
      <c r="AE14" s="1642" t="s">
        <v>144</v>
      </c>
      <c r="AF14" s="1672" t="s">
        <v>315</v>
      </c>
      <c r="AG14" s="1709" t="s">
        <v>661</v>
      </c>
      <c r="AH14" s="1710"/>
      <c r="AI14" s="1711"/>
      <c r="AJ14" s="1712"/>
      <c r="AK14" s="1642" t="s">
        <v>144</v>
      </c>
      <c r="AL14" s="1672" t="s">
        <v>246</v>
      </c>
      <c r="AM14" s="1669" t="s">
        <v>36</v>
      </c>
      <c r="AN14" s="1342" t="s">
        <v>135</v>
      </c>
      <c r="AO14" s="1670">
        <v>10</v>
      </c>
      <c r="AP14" s="1643" t="s">
        <v>343</v>
      </c>
      <c r="AQ14" s="1713"/>
      <c r="AR14" s="1714"/>
      <c r="AS14" s="1677"/>
      <c r="AT14" s="1678"/>
      <c r="AU14" s="1679"/>
    </row>
    <row r="15" spans="1:47" s="1342" customFormat="1" ht="12.75">
      <c r="A15" s="1665"/>
      <c r="B15" s="1699"/>
      <c r="C15" s="1667"/>
      <c r="D15" s="1668"/>
      <c r="E15" s="1668"/>
      <c r="F15" s="1633"/>
      <c r="G15" s="1669"/>
      <c r="H15" s="1670"/>
      <c r="I15" s="1643"/>
      <c r="J15" s="1671"/>
      <c r="K15" s="1642"/>
      <c r="L15" s="1642"/>
      <c r="M15" s="1672"/>
      <c r="N15" s="1715"/>
      <c r="O15" s="1704"/>
      <c r="P15" s="1708"/>
      <c r="Q15" s="1705"/>
      <c r="R15" s="1642"/>
      <c r="S15" s="1642"/>
      <c r="T15" s="1464"/>
      <c r="U15" s="1669"/>
      <c r="V15" s="1643"/>
      <c r="W15" s="1670"/>
      <c r="X15" s="1671"/>
      <c r="Y15" s="1642"/>
      <c r="Z15" s="1464"/>
      <c r="AA15" s="1669"/>
      <c r="AB15" s="1670"/>
      <c r="AC15" s="1670"/>
      <c r="AD15" s="1671"/>
      <c r="AE15" s="1642"/>
      <c r="AF15" s="1672"/>
      <c r="AG15" s="1709" t="s">
        <v>161</v>
      </c>
      <c r="AH15" s="1710" t="s">
        <v>410</v>
      </c>
      <c r="AI15" s="1711">
        <v>16</v>
      </c>
      <c r="AJ15" s="1712">
        <v>200</v>
      </c>
      <c r="AK15" s="1642"/>
      <c r="AL15" s="1464"/>
      <c r="AM15" s="1669"/>
      <c r="AO15" s="1670"/>
      <c r="AP15" s="1643"/>
      <c r="AQ15" s="1676"/>
      <c r="AR15" s="1677"/>
      <c r="AS15" s="1677"/>
      <c r="AT15" s="1678"/>
      <c r="AU15" s="1679"/>
    </row>
    <row r="16" spans="1:47" s="1342" customFormat="1" ht="12.75">
      <c r="A16" s="1665"/>
      <c r="B16" s="1699"/>
      <c r="C16" s="1667"/>
      <c r="D16" s="1668"/>
      <c r="E16" s="1668"/>
      <c r="F16" s="1633"/>
      <c r="G16" s="1669"/>
      <c r="H16" s="1670"/>
      <c r="I16" s="1643"/>
      <c r="J16" s="1671"/>
      <c r="K16" s="1642"/>
      <c r="L16" s="1642"/>
      <c r="M16" s="1672"/>
      <c r="N16" s="1715"/>
      <c r="O16" s="1704"/>
      <c r="P16" s="1708"/>
      <c r="Q16" s="1705"/>
      <c r="R16" s="1642"/>
      <c r="S16" s="1642"/>
      <c r="T16" s="1464"/>
      <c r="U16" s="1669"/>
      <c r="V16" s="1643"/>
      <c r="W16" s="1670"/>
      <c r="X16" s="1671"/>
      <c r="Y16" s="1642"/>
      <c r="Z16" s="1464"/>
      <c r="AA16" s="1669"/>
      <c r="AB16" s="1670"/>
      <c r="AC16" s="1670"/>
      <c r="AD16" s="1671"/>
      <c r="AE16" s="1642"/>
      <c r="AF16" s="1672"/>
      <c r="AG16" s="1709" t="s">
        <v>662</v>
      </c>
      <c r="AH16" s="1710"/>
      <c r="AI16" s="1711"/>
      <c r="AJ16" s="1712"/>
      <c r="AK16" s="1642"/>
      <c r="AL16" s="1464"/>
      <c r="AM16" s="1669"/>
      <c r="AO16" s="1670"/>
      <c r="AP16" s="1643"/>
      <c r="AQ16" s="1676"/>
      <c r="AR16" s="1677"/>
      <c r="AS16" s="1677"/>
      <c r="AT16" s="1678"/>
      <c r="AU16" s="1679"/>
    </row>
    <row r="17" spans="1:47" s="1342" customFormat="1" ht="12.75">
      <c r="A17" s="1665"/>
      <c r="B17" s="1680"/>
      <c r="C17" s="1667"/>
      <c r="D17" s="1668"/>
      <c r="E17" s="1668"/>
      <c r="F17" s="1633"/>
      <c r="G17" s="1669"/>
      <c r="H17" s="1670"/>
      <c r="I17" s="1643"/>
      <c r="J17" s="1671"/>
      <c r="K17" s="1642"/>
      <c r="L17" s="1642"/>
      <c r="M17" s="1672"/>
      <c r="N17" s="1715"/>
      <c r="O17" s="1704"/>
      <c r="P17" s="1708"/>
      <c r="Q17" s="1705"/>
      <c r="R17" s="1642"/>
      <c r="S17" s="1642"/>
      <c r="T17" s="1464"/>
      <c r="U17" s="1669"/>
      <c r="V17" s="1643"/>
      <c r="W17" s="1670"/>
      <c r="X17" s="1671"/>
      <c r="Y17" s="1642"/>
      <c r="Z17" s="1464"/>
      <c r="AA17" s="1669"/>
      <c r="AB17" s="1670"/>
      <c r="AC17" s="1670"/>
      <c r="AD17" s="1671"/>
      <c r="AE17" s="1642"/>
      <c r="AF17" s="1672"/>
      <c r="AG17" s="1709" t="s">
        <v>663</v>
      </c>
      <c r="AH17" s="1710" t="s">
        <v>410</v>
      </c>
      <c r="AI17" s="1711">
        <v>10</v>
      </c>
      <c r="AJ17" s="1712">
        <v>135</v>
      </c>
      <c r="AK17" s="1642"/>
      <c r="AL17" s="1464"/>
      <c r="AM17" s="1669"/>
      <c r="AO17" s="1670"/>
      <c r="AP17" s="1643"/>
      <c r="AQ17" s="1676"/>
      <c r="AR17" s="1677"/>
      <c r="AS17" s="1677"/>
      <c r="AT17" s="1678"/>
      <c r="AU17" s="1679"/>
    </row>
    <row r="18" spans="1:47" s="1688" customFormat="1" ht="12.75">
      <c r="A18" s="1665"/>
      <c r="B18" s="1682"/>
      <c r="C18" s="1683"/>
      <c r="D18" s="1684"/>
      <c r="E18" s="1684"/>
      <c r="F18" s="1685"/>
      <c r="G18" s="1686"/>
      <c r="H18" s="1687"/>
      <c r="J18" s="1689"/>
      <c r="K18" s="1684"/>
      <c r="L18" s="1684"/>
      <c r="M18" s="1690"/>
      <c r="N18" s="1691"/>
      <c r="O18" s="1687"/>
      <c r="Q18" s="1689"/>
      <c r="R18" s="1684"/>
      <c r="S18" s="1684"/>
      <c r="T18" s="1692"/>
      <c r="U18" s="1686"/>
      <c r="W18" s="1687"/>
      <c r="X18" s="1689"/>
      <c r="Y18" s="1684"/>
      <c r="Z18" s="1692"/>
      <c r="AA18" s="1686"/>
      <c r="AB18" s="1687"/>
      <c r="AC18" s="1687"/>
      <c r="AD18" s="1689"/>
      <c r="AE18" s="1684"/>
      <c r="AF18" s="1690"/>
      <c r="AG18" s="1716" t="s">
        <v>496</v>
      </c>
      <c r="AH18" s="1717" t="s">
        <v>410</v>
      </c>
      <c r="AI18" s="1718">
        <v>22</v>
      </c>
      <c r="AJ18" s="1719">
        <v>100</v>
      </c>
      <c r="AK18" s="1684"/>
      <c r="AL18" s="1692"/>
      <c r="AM18" s="1686"/>
      <c r="AO18" s="1687"/>
      <c r="AQ18" s="1695"/>
      <c r="AR18" s="1696"/>
      <c r="AS18" s="1696"/>
      <c r="AT18" s="1697"/>
      <c r="AU18" s="1698"/>
    </row>
    <row r="19" spans="1:47" s="1342" customFormat="1" ht="12.75">
      <c r="A19" s="1665"/>
      <c r="B19" s="1666">
        <v>5</v>
      </c>
      <c r="C19" s="1720" t="s">
        <v>148</v>
      </c>
      <c r="D19" s="1668"/>
      <c r="E19" s="1668"/>
      <c r="F19" s="1633"/>
      <c r="G19" s="1669"/>
      <c r="H19" s="1670"/>
      <c r="I19" s="1643"/>
      <c r="J19" s="1671"/>
      <c r="K19" s="1642"/>
      <c r="L19" s="1642"/>
      <c r="M19" s="1672"/>
      <c r="N19" s="1673"/>
      <c r="O19" s="1670"/>
      <c r="P19" s="1643"/>
      <c r="Q19" s="1671"/>
      <c r="R19" s="1642" t="s">
        <v>148</v>
      </c>
      <c r="S19" s="1642"/>
      <c r="T19" s="1464" t="s">
        <v>322</v>
      </c>
      <c r="U19" s="1669"/>
      <c r="V19" s="1643"/>
      <c r="W19" s="1670"/>
      <c r="X19" s="1671"/>
      <c r="Y19" s="1642"/>
      <c r="Z19" s="1464"/>
      <c r="AA19" s="1669"/>
      <c r="AB19" s="1670"/>
      <c r="AC19" s="1670"/>
      <c r="AD19" s="1671"/>
      <c r="AE19" s="1642"/>
      <c r="AF19" s="1672"/>
      <c r="AG19" s="1674"/>
      <c r="AH19" s="1674"/>
      <c r="AI19" s="1674"/>
      <c r="AJ19" s="1675"/>
      <c r="AK19" s="1642"/>
      <c r="AL19" s="1464"/>
      <c r="AM19" s="1669"/>
      <c r="AO19" s="1670"/>
      <c r="AP19" s="1643"/>
      <c r="AQ19" s="1676"/>
      <c r="AR19" s="1677"/>
      <c r="AS19" s="1677"/>
      <c r="AT19" s="1678"/>
      <c r="AU19" s="1679"/>
    </row>
    <row r="20" spans="1:47" s="1342" customFormat="1" ht="12.75">
      <c r="A20" s="1665"/>
      <c r="B20" s="1721"/>
      <c r="C20" s="1667"/>
      <c r="D20" s="1668"/>
      <c r="E20" s="1668"/>
      <c r="F20" s="1633"/>
      <c r="G20" s="1722"/>
      <c r="H20" s="1670"/>
      <c r="I20" s="1674"/>
      <c r="J20" s="1677"/>
      <c r="K20" s="1642"/>
      <c r="L20" s="1642"/>
      <c r="M20" s="1672"/>
      <c r="N20" s="1673"/>
      <c r="O20" s="1670"/>
      <c r="P20" s="1643"/>
      <c r="Q20" s="1671"/>
      <c r="R20" s="1642"/>
      <c r="S20" s="1642"/>
      <c r="T20" s="1464"/>
      <c r="U20" s="1669"/>
      <c r="V20" s="1643"/>
      <c r="W20" s="1670"/>
      <c r="X20" s="1671"/>
      <c r="Y20" s="1642"/>
      <c r="Z20" s="1672"/>
      <c r="AA20" s="1723"/>
      <c r="AB20" s="1670"/>
      <c r="AC20" s="1670"/>
      <c r="AD20" s="1671"/>
      <c r="AE20" s="1642"/>
      <c r="AF20" s="1672"/>
      <c r="AG20" s="1674"/>
      <c r="AH20" s="1674"/>
      <c r="AI20" s="1674"/>
      <c r="AJ20" s="1675"/>
      <c r="AK20" s="1642"/>
      <c r="AL20" s="1464"/>
      <c r="AM20" s="1669"/>
      <c r="AO20" s="1670"/>
      <c r="AP20" s="1643"/>
      <c r="AQ20" s="1676"/>
      <c r="AR20" s="1677"/>
      <c r="AS20" s="1677"/>
      <c r="AT20" s="1678"/>
      <c r="AU20" s="1679"/>
    </row>
    <row r="21" spans="1:47" s="1342" customFormat="1" ht="13.5" thickBot="1">
      <c r="A21" s="1665"/>
      <c r="B21" s="1724"/>
      <c r="C21" s="1725"/>
      <c r="D21" s="1726"/>
      <c r="E21" s="1726"/>
      <c r="F21" s="1727"/>
      <c r="G21" s="1728"/>
      <c r="H21" s="1729"/>
      <c r="I21" s="1730"/>
      <c r="J21" s="1731"/>
      <c r="K21" s="1726"/>
      <c r="L21" s="1726"/>
      <c r="M21" s="1732"/>
      <c r="N21" s="1733"/>
      <c r="O21" s="1729"/>
      <c r="P21" s="1734"/>
      <c r="Q21" s="1735"/>
      <c r="R21" s="1726"/>
      <c r="S21" s="1726"/>
      <c r="T21" s="1736"/>
      <c r="U21" s="1737"/>
      <c r="V21" s="1734"/>
      <c r="W21" s="1729"/>
      <c r="X21" s="1735"/>
      <c r="Y21" s="1726"/>
      <c r="Z21" s="1732"/>
      <c r="AA21" s="1738"/>
      <c r="AB21" s="1729"/>
      <c r="AC21" s="1729"/>
      <c r="AD21" s="1735"/>
      <c r="AE21" s="1726"/>
      <c r="AF21" s="1732"/>
      <c r="AG21" s="1730"/>
      <c r="AH21" s="1730"/>
      <c r="AI21" s="1730"/>
      <c r="AJ21" s="1739"/>
      <c r="AK21" s="1740"/>
      <c r="AL21" s="1736"/>
      <c r="AM21" s="1737"/>
      <c r="AN21" s="1734"/>
      <c r="AO21" s="1729"/>
      <c r="AP21" s="1731"/>
      <c r="AQ21" s="1741"/>
      <c r="AR21" s="1731"/>
      <c r="AS21" s="1731"/>
      <c r="AT21" s="1742"/>
      <c r="AU21" s="1743"/>
    </row>
    <row r="22" spans="1:47" s="1342" customFormat="1" ht="13.5" thickTop="1">
      <c r="A22" s="1744"/>
      <c r="B22" s="1680">
        <v>6</v>
      </c>
      <c r="C22" s="1667" t="s">
        <v>151</v>
      </c>
      <c r="D22" s="1668"/>
      <c r="E22" s="1668"/>
      <c r="F22" s="1633"/>
      <c r="G22" s="1669"/>
      <c r="H22" s="1670"/>
      <c r="I22" s="1643"/>
      <c r="J22" s="1671"/>
      <c r="K22" s="1642"/>
      <c r="L22" s="1642"/>
      <c r="M22" s="1672"/>
      <c r="N22" s="1715"/>
      <c r="O22" s="1704"/>
      <c r="P22" s="1708"/>
      <c r="Q22" s="1705"/>
      <c r="R22" s="1642"/>
      <c r="S22" s="1642"/>
      <c r="T22" s="1464"/>
      <c r="U22" s="1669"/>
      <c r="V22" s="1643"/>
      <c r="W22" s="1670"/>
      <c r="X22" s="1671"/>
      <c r="Y22" s="1642" t="s">
        <v>151</v>
      </c>
      <c r="Z22" s="1464" t="s">
        <v>551</v>
      </c>
      <c r="AA22" s="1669"/>
      <c r="AB22" s="1670"/>
      <c r="AC22" s="1670"/>
      <c r="AD22" s="1671"/>
      <c r="AE22" s="1642"/>
      <c r="AF22" s="1672"/>
      <c r="AG22" s="1674"/>
      <c r="AH22" s="1674"/>
      <c r="AI22" s="1670"/>
      <c r="AJ22" s="1675"/>
      <c r="AK22" s="1642"/>
      <c r="AL22" s="1335"/>
      <c r="AM22" s="1669"/>
      <c r="AN22" s="1670"/>
      <c r="AO22" s="1674"/>
      <c r="AP22" s="1643"/>
      <c r="AQ22" s="1676"/>
      <c r="AR22" s="1677"/>
      <c r="AS22" s="1677"/>
      <c r="AT22" s="1678"/>
      <c r="AU22" s="1679"/>
    </row>
    <row r="23" spans="1:47" s="1342" customFormat="1" ht="12.75">
      <c r="A23" s="1665"/>
      <c r="B23" s="1680"/>
      <c r="C23" s="1667"/>
      <c r="D23" s="1668"/>
      <c r="E23" s="1668"/>
      <c r="F23" s="1633"/>
      <c r="G23" s="1669"/>
      <c r="H23" s="1670"/>
      <c r="I23" s="1643"/>
      <c r="J23" s="1671"/>
      <c r="K23" s="1642"/>
      <c r="L23" s="1642"/>
      <c r="M23" s="1672"/>
      <c r="N23" s="1715"/>
      <c r="O23" s="1704"/>
      <c r="P23" s="1708"/>
      <c r="Q23" s="1705"/>
      <c r="R23" s="1642"/>
      <c r="S23" s="1642"/>
      <c r="T23" s="1464"/>
      <c r="U23" s="1669"/>
      <c r="V23" s="1643"/>
      <c r="W23" s="1670"/>
      <c r="X23" s="1671"/>
      <c r="Y23" s="1642"/>
      <c r="Z23" s="1464"/>
      <c r="AA23" s="1669"/>
      <c r="AB23" s="1670"/>
      <c r="AC23" s="1670"/>
      <c r="AD23" s="1671"/>
      <c r="AE23" s="1642"/>
      <c r="AF23" s="1672"/>
      <c r="AG23" s="1674"/>
      <c r="AH23" s="1674"/>
      <c r="AI23" s="1670"/>
      <c r="AJ23" s="1675"/>
      <c r="AK23" s="1642"/>
      <c r="AL23" s="1335"/>
      <c r="AM23" s="1669"/>
      <c r="AN23" s="1670"/>
      <c r="AO23" s="1674"/>
      <c r="AP23" s="1643"/>
      <c r="AQ23" s="1676"/>
      <c r="AR23" s="1677"/>
      <c r="AS23" s="1677"/>
      <c r="AT23" s="1678"/>
      <c r="AU23" s="1679"/>
    </row>
    <row r="24" spans="1:47" s="1688" customFormat="1" ht="12.75">
      <c r="A24" s="1665"/>
      <c r="B24" s="1682"/>
      <c r="C24" s="1683"/>
      <c r="D24" s="1684"/>
      <c r="E24" s="1684"/>
      <c r="F24" s="1685"/>
      <c r="G24" s="1686"/>
      <c r="H24" s="1687"/>
      <c r="J24" s="1689"/>
      <c r="K24" s="1684"/>
      <c r="L24" s="1684"/>
      <c r="M24" s="1690"/>
      <c r="N24" s="1706"/>
      <c r="O24" s="1687"/>
      <c r="Q24" s="1689"/>
      <c r="R24" s="1684"/>
      <c r="S24" s="1684"/>
      <c r="T24" s="1692"/>
      <c r="U24" s="1686"/>
      <c r="W24" s="1687"/>
      <c r="X24" s="1689"/>
      <c r="Y24" s="1684"/>
      <c r="Z24" s="1692"/>
      <c r="AA24" s="1686"/>
      <c r="AB24" s="1687"/>
      <c r="AC24" s="1687"/>
      <c r="AD24" s="1689"/>
      <c r="AE24" s="1684"/>
      <c r="AF24" s="1690"/>
      <c r="AG24" s="1693"/>
      <c r="AH24" s="1693"/>
      <c r="AI24" s="1687"/>
      <c r="AJ24" s="1694"/>
      <c r="AK24" s="1684"/>
      <c r="AL24" s="1692"/>
      <c r="AM24" s="1686"/>
      <c r="AN24" s="1687"/>
      <c r="AO24" s="1693"/>
      <c r="AQ24" s="1695"/>
      <c r="AR24" s="1696"/>
      <c r="AS24" s="1696"/>
      <c r="AT24" s="1697"/>
      <c r="AU24" s="1698"/>
    </row>
    <row r="25" spans="1:47" s="1342" customFormat="1" ht="12.75">
      <c r="A25" s="1665"/>
      <c r="B25" s="1745">
        <v>7</v>
      </c>
      <c r="C25" s="1746" t="s">
        <v>134</v>
      </c>
      <c r="D25" s="1668"/>
      <c r="E25" s="1668"/>
      <c r="F25" s="1633"/>
      <c r="G25" s="1669"/>
      <c r="H25" s="1670"/>
      <c r="I25" s="1643"/>
      <c r="J25" s="1671"/>
      <c r="K25" s="1642"/>
      <c r="L25" s="1642"/>
      <c r="M25" s="1672"/>
      <c r="N25" s="1681"/>
      <c r="O25" s="1670"/>
      <c r="P25" s="1643"/>
      <c r="Q25" s="1671"/>
      <c r="R25" s="1642" t="s">
        <v>134</v>
      </c>
      <c r="S25" s="1642"/>
      <c r="T25" s="1465" t="s">
        <v>396</v>
      </c>
      <c r="U25" s="1669"/>
      <c r="V25" s="1643"/>
      <c r="W25" s="1670"/>
      <c r="X25" s="1671"/>
      <c r="Y25" s="1642"/>
      <c r="Z25" s="1464"/>
      <c r="AA25" s="1669"/>
      <c r="AB25" s="1670"/>
      <c r="AC25" s="1670"/>
      <c r="AD25" s="1671"/>
      <c r="AE25" s="1642"/>
      <c r="AF25" s="1672"/>
      <c r="AG25" s="1674"/>
      <c r="AH25" s="1674"/>
      <c r="AI25" s="1670"/>
      <c r="AJ25" s="1675"/>
      <c r="AK25" s="1642"/>
      <c r="AL25" s="1335"/>
      <c r="AM25" s="1669"/>
      <c r="AN25" s="1670"/>
      <c r="AO25" s="1674"/>
      <c r="AP25" s="1643"/>
      <c r="AQ25" s="1676"/>
      <c r="AR25" s="1677"/>
      <c r="AS25" s="1677"/>
      <c r="AT25" s="1678"/>
      <c r="AU25" s="1679"/>
    </row>
    <row r="26" spans="1:47" s="1342" customFormat="1" ht="12.75" customHeight="1">
      <c r="A26" s="1665"/>
      <c r="B26" s="1721"/>
      <c r="C26" s="1667"/>
      <c r="D26" s="1668"/>
      <c r="E26" s="1668"/>
      <c r="F26" s="1633"/>
      <c r="G26" s="1669"/>
      <c r="H26" s="1670"/>
      <c r="I26" s="1643"/>
      <c r="J26" s="1671"/>
      <c r="K26" s="1642"/>
      <c r="L26" s="1642"/>
      <c r="M26" s="1672"/>
      <c r="N26" s="1681"/>
      <c r="O26" s="1670"/>
      <c r="P26" s="1643"/>
      <c r="Q26" s="1671"/>
      <c r="R26" s="1642"/>
      <c r="S26" s="1642"/>
      <c r="T26" s="1464"/>
      <c r="U26" s="1669"/>
      <c r="V26" s="1643"/>
      <c r="W26" s="1670"/>
      <c r="X26" s="1671"/>
      <c r="Y26" s="1642"/>
      <c r="Z26" s="1464"/>
      <c r="AA26" s="1669"/>
      <c r="AB26" s="1670"/>
      <c r="AC26" s="1670"/>
      <c r="AD26" s="1671"/>
      <c r="AE26" s="1642"/>
      <c r="AF26" s="1672"/>
      <c r="AG26" s="1674"/>
      <c r="AH26" s="1674"/>
      <c r="AI26" s="1670"/>
      <c r="AJ26" s="1675"/>
      <c r="AK26" s="1642"/>
      <c r="AL26" s="1335"/>
      <c r="AM26" s="1669"/>
      <c r="AN26" s="1670"/>
      <c r="AO26" s="1674"/>
      <c r="AP26" s="1643"/>
      <c r="AQ26" s="1676"/>
      <c r="AR26" s="1677"/>
      <c r="AS26" s="1677"/>
      <c r="AT26" s="1678"/>
      <c r="AU26" s="1679"/>
    </row>
    <row r="27" spans="1:47" s="1688" customFormat="1" ht="12.75" customHeight="1">
      <c r="A27" s="1665"/>
      <c r="B27" s="1747"/>
      <c r="C27" s="1683"/>
      <c r="D27" s="1684"/>
      <c r="E27" s="1684"/>
      <c r="F27" s="1685"/>
      <c r="G27" s="1686"/>
      <c r="H27" s="1687"/>
      <c r="I27" s="1902"/>
      <c r="J27" s="1683"/>
      <c r="K27" s="1748"/>
      <c r="L27" s="1684"/>
      <c r="M27" s="1690"/>
      <c r="N27" s="1706"/>
      <c r="O27" s="1687"/>
      <c r="Q27" s="1689"/>
      <c r="R27" s="1684"/>
      <c r="S27" s="1684"/>
      <c r="T27" s="1749"/>
      <c r="U27" s="1686"/>
      <c r="W27" s="1687"/>
      <c r="X27" s="1689"/>
      <c r="Y27" s="1684"/>
      <c r="Z27" s="1692"/>
      <c r="AA27" s="1750"/>
      <c r="AB27" s="1687"/>
      <c r="AC27" s="1687"/>
      <c r="AD27" s="1689"/>
      <c r="AE27" s="1684"/>
      <c r="AF27" s="1690"/>
      <c r="AG27" s="1693"/>
      <c r="AH27" s="1693"/>
      <c r="AI27" s="1687"/>
      <c r="AJ27" s="1694"/>
      <c r="AK27" s="1684"/>
      <c r="AL27" s="1692"/>
      <c r="AM27" s="1686"/>
      <c r="AN27" s="1687"/>
      <c r="AO27" s="1693"/>
      <c r="AQ27" s="1695"/>
      <c r="AR27" s="1696"/>
      <c r="AS27" s="1696"/>
      <c r="AT27" s="1697"/>
      <c r="AU27" s="1698"/>
    </row>
    <row r="28" spans="1:47" s="1342" customFormat="1" ht="12.75" customHeight="1">
      <c r="A28" s="1665"/>
      <c r="B28" s="1721">
        <v>8</v>
      </c>
      <c r="C28" s="1667" t="s">
        <v>137</v>
      </c>
      <c r="D28" s="1668" t="s">
        <v>137</v>
      </c>
      <c r="E28" s="1668"/>
      <c r="F28" s="1700" t="s">
        <v>537</v>
      </c>
      <c r="G28" s="1669"/>
      <c r="H28" s="1670"/>
      <c r="I28" s="1903"/>
      <c r="J28" s="1667"/>
      <c r="K28" s="1700"/>
      <c r="L28" s="1642"/>
      <c r="M28" s="1672"/>
      <c r="N28" s="1681"/>
      <c r="O28" s="1670"/>
      <c r="P28" s="1643"/>
      <c r="Q28" s="1671"/>
      <c r="R28" s="1642"/>
      <c r="S28" s="1642"/>
      <c r="T28" s="1464"/>
      <c r="U28" s="1669"/>
      <c r="V28" s="1643"/>
      <c r="W28" s="1670"/>
      <c r="X28" s="1671"/>
      <c r="Y28" s="1642"/>
      <c r="Z28" s="1464"/>
      <c r="AA28" s="1669"/>
      <c r="AB28" s="1670"/>
      <c r="AC28" s="1670"/>
      <c r="AD28" s="1671"/>
      <c r="AE28" s="1642"/>
      <c r="AF28" s="1672"/>
      <c r="AG28" s="1709"/>
      <c r="AH28" s="1710"/>
      <c r="AI28" s="1711"/>
      <c r="AJ28" s="1712"/>
      <c r="AK28" s="1642"/>
      <c r="AL28" s="1335"/>
      <c r="AM28" s="1669"/>
      <c r="AN28" s="1670"/>
      <c r="AO28" s="1674"/>
      <c r="AP28" s="1643"/>
      <c r="AQ28" s="1676"/>
      <c r="AR28" s="1677"/>
      <c r="AS28" s="1677"/>
      <c r="AT28" s="1678"/>
      <c r="AU28" s="1679"/>
    </row>
    <row r="29" spans="1:47" s="1342" customFormat="1" ht="12.75">
      <c r="A29" s="1665"/>
      <c r="B29" s="1721"/>
      <c r="C29" s="1667"/>
      <c r="D29" s="1668"/>
      <c r="E29" s="1668"/>
      <c r="F29" s="1633" t="s">
        <v>268</v>
      </c>
      <c r="G29" s="1669"/>
      <c r="H29" s="1670"/>
      <c r="I29" s="1643"/>
      <c r="J29" s="1671"/>
      <c r="K29" s="1642"/>
      <c r="L29" s="1642"/>
      <c r="M29" s="1672"/>
      <c r="N29" s="1681"/>
      <c r="O29" s="1670"/>
      <c r="P29" s="1643"/>
      <c r="Q29" s="1671"/>
      <c r="R29" s="1642"/>
      <c r="S29" s="1642"/>
      <c r="T29" s="1464"/>
      <c r="U29" s="1669"/>
      <c r="V29" s="1643"/>
      <c r="W29" s="1670"/>
      <c r="X29" s="1671"/>
      <c r="Y29" s="1642"/>
      <c r="Z29" s="1464"/>
      <c r="AA29" s="1669"/>
      <c r="AB29" s="1670"/>
      <c r="AC29" s="1670"/>
      <c r="AD29" s="1671"/>
      <c r="AE29" s="1642"/>
      <c r="AF29" s="1672"/>
      <c r="AG29" s="1709"/>
      <c r="AH29" s="1710"/>
      <c r="AI29" s="1711"/>
      <c r="AJ29" s="1712"/>
      <c r="AK29" s="1642"/>
      <c r="AL29" s="1335"/>
      <c r="AM29" s="1669"/>
      <c r="AN29" s="1670"/>
      <c r="AO29" s="1674"/>
      <c r="AP29" s="1643"/>
      <c r="AQ29" s="1676"/>
      <c r="AR29" s="1677"/>
      <c r="AS29" s="1677"/>
      <c r="AT29" s="1678"/>
      <c r="AU29" s="1679"/>
    </row>
    <row r="30" spans="1:47" s="1342" customFormat="1" ht="12.75">
      <c r="A30" s="1665"/>
      <c r="B30" s="1721"/>
      <c r="C30" s="1667"/>
      <c r="D30" s="1668"/>
      <c r="E30" s="1668"/>
      <c r="F30" s="1633"/>
      <c r="G30" s="1669"/>
      <c r="H30" s="1670"/>
      <c r="I30" s="1643"/>
      <c r="J30" s="1671"/>
      <c r="K30" s="1642"/>
      <c r="L30" s="1642"/>
      <c r="M30" s="1672"/>
      <c r="N30" s="1681"/>
      <c r="O30" s="1670"/>
      <c r="P30" s="1643"/>
      <c r="Q30" s="1671"/>
      <c r="R30" s="1642"/>
      <c r="S30" s="1642"/>
      <c r="T30" s="1464"/>
      <c r="U30" s="1669"/>
      <c r="V30" s="1643"/>
      <c r="W30" s="1670"/>
      <c r="X30" s="1671"/>
      <c r="Y30" s="1642"/>
      <c r="Z30" s="1464"/>
      <c r="AA30" s="1669"/>
      <c r="AB30" s="1670"/>
      <c r="AC30" s="1670"/>
      <c r="AD30" s="1671"/>
      <c r="AE30" s="1642"/>
      <c r="AF30" s="1672"/>
      <c r="AG30" s="1709"/>
      <c r="AH30" s="1710"/>
      <c r="AI30" s="1711"/>
      <c r="AJ30" s="1712"/>
      <c r="AK30" s="1642"/>
      <c r="AL30" s="1335"/>
      <c r="AM30" s="1669"/>
      <c r="AN30" s="1670"/>
      <c r="AO30" s="1674"/>
      <c r="AP30" s="1643"/>
      <c r="AQ30" s="1676"/>
      <c r="AR30" s="1677"/>
      <c r="AS30" s="1677"/>
      <c r="AT30" s="1678"/>
      <c r="AU30" s="1679"/>
    </row>
    <row r="31" spans="1:47" s="1342" customFormat="1" ht="12.75">
      <c r="A31" s="1665"/>
      <c r="B31" s="1721"/>
      <c r="C31" s="1667"/>
      <c r="D31" s="1668"/>
      <c r="E31" s="1668"/>
      <c r="F31" s="1633"/>
      <c r="G31" s="1669"/>
      <c r="H31" s="1670"/>
      <c r="I31" s="1643"/>
      <c r="J31" s="1671"/>
      <c r="K31" s="1642"/>
      <c r="L31" s="1642"/>
      <c r="M31" s="1672"/>
      <c r="N31" s="1681"/>
      <c r="O31" s="1670"/>
      <c r="P31" s="1643"/>
      <c r="Q31" s="1671"/>
      <c r="R31" s="1642"/>
      <c r="S31" s="1642"/>
      <c r="T31" s="1464"/>
      <c r="U31" s="1669"/>
      <c r="V31" s="1643"/>
      <c r="W31" s="1670"/>
      <c r="X31" s="1671"/>
      <c r="Y31" s="1642"/>
      <c r="Z31" s="1464"/>
      <c r="AA31" s="1669"/>
      <c r="AB31" s="1670"/>
      <c r="AC31" s="1670"/>
      <c r="AD31" s="1671"/>
      <c r="AE31" s="1642"/>
      <c r="AF31" s="1672"/>
      <c r="AG31" s="1709"/>
      <c r="AH31" s="1710"/>
      <c r="AI31" s="1711"/>
      <c r="AJ31" s="1712"/>
      <c r="AK31" s="1642"/>
      <c r="AL31" s="1335"/>
      <c r="AM31" s="1669"/>
      <c r="AN31" s="1670"/>
      <c r="AO31" s="1674"/>
      <c r="AP31" s="1643"/>
      <c r="AQ31" s="1676"/>
      <c r="AR31" s="1677"/>
      <c r="AS31" s="1677"/>
      <c r="AT31" s="1678"/>
      <c r="AU31" s="1679"/>
    </row>
    <row r="32" spans="1:47" s="1688" customFormat="1" ht="12.75">
      <c r="A32" s="1665"/>
      <c r="B32" s="1747"/>
      <c r="C32" s="1683"/>
      <c r="D32" s="1684"/>
      <c r="E32" s="1684"/>
      <c r="F32" s="1685"/>
      <c r="G32" s="1686"/>
      <c r="H32" s="1687"/>
      <c r="J32" s="1689"/>
      <c r="K32" s="1684"/>
      <c r="L32" s="1684"/>
      <c r="M32" s="1690"/>
      <c r="N32" s="1706"/>
      <c r="O32" s="1687"/>
      <c r="Q32" s="1689"/>
      <c r="R32" s="1684"/>
      <c r="S32" s="1684"/>
      <c r="T32" s="1692"/>
      <c r="U32" s="1686"/>
      <c r="W32" s="1687"/>
      <c r="X32" s="1689"/>
      <c r="Y32" s="1684"/>
      <c r="Z32" s="1692"/>
      <c r="AA32" s="1686"/>
      <c r="AB32" s="1687"/>
      <c r="AC32" s="1687"/>
      <c r="AD32" s="1689"/>
      <c r="AE32" s="1684"/>
      <c r="AF32" s="1690"/>
      <c r="AG32" s="1716"/>
      <c r="AH32" s="1717"/>
      <c r="AI32" s="1718"/>
      <c r="AJ32" s="1719"/>
      <c r="AK32" s="1684"/>
      <c r="AL32" s="1692"/>
      <c r="AM32" s="1686"/>
      <c r="AN32" s="1687"/>
      <c r="AO32" s="1693"/>
      <c r="AQ32" s="1695"/>
      <c r="AR32" s="1696"/>
      <c r="AS32" s="1696"/>
      <c r="AT32" s="1697"/>
      <c r="AU32" s="1698"/>
    </row>
    <row r="33" spans="1:47" s="1342" customFormat="1" ht="12.75">
      <c r="A33" s="1665"/>
      <c r="B33" s="1751">
        <v>9</v>
      </c>
      <c r="C33" s="1752" t="s">
        <v>140</v>
      </c>
      <c r="D33" s="1668"/>
      <c r="E33" s="1668"/>
      <c r="F33" s="1633"/>
      <c r="G33" s="1669"/>
      <c r="H33" s="1670"/>
      <c r="I33" s="1643"/>
      <c r="J33" s="1671"/>
      <c r="K33" s="1642"/>
      <c r="L33" s="1642"/>
      <c r="M33" s="1672"/>
      <c r="N33" s="1681"/>
      <c r="O33" s="1670"/>
      <c r="P33" s="1643"/>
      <c r="Q33" s="1671"/>
      <c r="R33" s="1642" t="s">
        <v>140</v>
      </c>
      <c r="S33" s="1642"/>
      <c r="T33" s="1464" t="s">
        <v>321</v>
      </c>
      <c r="U33" s="1669"/>
      <c r="V33" s="1643"/>
      <c r="W33" s="1670"/>
      <c r="X33" s="1671"/>
      <c r="Y33" s="1642"/>
      <c r="Z33" s="1464"/>
      <c r="AA33" s="1669"/>
      <c r="AB33" s="1670"/>
      <c r="AC33" s="1670"/>
      <c r="AD33" s="1671"/>
      <c r="AE33" s="1642"/>
      <c r="AF33" s="1672"/>
      <c r="AG33" s="1674"/>
      <c r="AH33" s="1674"/>
      <c r="AI33" s="1670"/>
      <c r="AJ33" s="1675"/>
      <c r="AK33" s="1642"/>
      <c r="AL33" s="1335"/>
      <c r="AM33" s="1669"/>
      <c r="AN33" s="1670"/>
      <c r="AO33" s="1674"/>
      <c r="AP33" s="1643"/>
      <c r="AQ33" s="1676"/>
      <c r="AR33" s="1677"/>
      <c r="AS33" s="1677"/>
      <c r="AT33" s="1678"/>
      <c r="AU33" s="1679"/>
    </row>
    <row r="34" spans="1:47" s="1342" customFormat="1" ht="12.75" customHeight="1">
      <c r="A34" s="1665"/>
      <c r="B34" s="2170" t="s">
        <v>722</v>
      </c>
      <c r="C34" s="2171"/>
      <c r="D34" s="1668"/>
      <c r="E34" s="1668"/>
      <c r="F34" s="1633"/>
      <c r="G34" s="1669"/>
      <c r="H34" s="1670"/>
      <c r="I34" s="1643"/>
      <c r="J34" s="1671"/>
      <c r="K34" s="1642"/>
      <c r="L34" s="1642"/>
      <c r="M34" s="1672"/>
      <c r="N34" s="1681"/>
      <c r="O34" s="1670"/>
      <c r="P34" s="1643"/>
      <c r="Q34" s="1671"/>
      <c r="R34" s="1642"/>
      <c r="S34" s="1642"/>
      <c r="T34" s="1464"/>
      <c r="U34" s="1669"/>
      <c r="V34" s="1643"/>
      <c r="W34" s="1670"/>
      <c r="X34" s="1671"/>
      <c r="Y34" s="1642"/>
      <c r="Z34" s="1464"/>
      <c r="AA34" s="1669"/>
      <c r="AB34" s="1670"/>
      <c r="AC34" s="1670"/>
      <c r="AD34" s="1671"/>
      <c r="AE34" s="1642"/>
      <c r="AF34" s="1672"/>
      <c r="AG34" s="1674"/>
      <c r="AH34" s="1674"/>
      <c r="AI34" s="1670"/>
      <c r="AJ34" s="1675"/>
      <c r="AK34" s="1642"/>
      <c r="AL34" s="1335"/>
      <c r="AM34" s="1669"/>
      <c r="AN34" s="1670"/>
      <c r="AO34" s="1674"/>
      <c r="AP34" s="1643"/>
      <c r="AQ34" s="1676"/>
      <c r="AR34" s="1677"/>
      <c r="AS34" s="1677"/>
      <c r="AT34" s="1678"/>
      <c r="AU34" s="1679"/>
    </row>
    <row r="35" spans="1:47" s="1342" customFormat="1" ht="12.75" customHeight="1">
      <c r="A35" s="1665"/>
      <c r="B35" s="2172"/>
      <c r="C35" s="2173"/>
      <c r="D35" s="1668"/>
      <c r="E35" s="1668"/>
      <c r="F35" s="1633"/>
      <c r="G35" s="1669"/>
      <c r="H35" s="1670"/>
      <c r="I35" s="1643"/>
      <c r="J35" s="1671"/>
      <c r="K35" s="1642"/>
      <c r="L35" s="1642"/>
      <c r="M35" s="1672"/>
      <c r="N35" s="1681"/>
      <c r="O35" s="1670"/>
      <c r="P35" s="1643"/>
      <c r="Q35" s="1671"/>
      <c r="R35" s="1642"/>
      <c r="S35" s="1642"/>
      <c r="T35" s="1464"/>
      <c r="U35" s="1669"/>
      <c r="V35" s="1643"/>
      <c r="W35" s="1670"/>
      <c r="X35" s="1671"/>
      <c r="Y35" s="1642"/>
      <c r="Z35" s="1464"/>
      <c r="AA35" s="1669"/>
      <c r="AB35" s="1670"/>
      <c r="AC35" s="1670"/>
      <c r="AD35" s="1671"/>
      <c r="AE35" s="1642"/>
      <c r="AF35" s="1672"/>
      <c r="AG35" s="1674"/>
      <c r="AH35" s="1674"/>
      <c r="AI35" s="1670"/>
      <c r="AJ35" s="1675"/>
      <c r="AK35" s="1642"/>
      <c r="AL35" s="1335"/>
      <c r="AM35" s="1669"/>
      <c r="AN35" s="1670"/>
      <c r="AO35" s="1674"/>
      <c r="AP35" s="1643"/>
      <c r="AQ35" s="1676"/>
      <c r="AR35" s="1677"/>
      <c r="AS35" s="1677"/>
      <c r="AT35" s="1678"/>
      <c r="AU35" s="1679"/>
    </row>
    <row r="36" spans="1:47" s="1688" customFormat="1" ht="12.75">
      <c r="A36" s="1665"/>
      <c r="B36" s="2174"/>
      <c r="C36" s="2175"/>
      <c r="D36" s="1684"/>
      <c r="E36" s="1684"/>
      <c r="F36" s="1685"/>
      <c r="G36" s="1686"/>
      <c r="H36" s="1687"/>
      <c r="J36" s="1689"/>
      <c r="K36" s="1684"/>
      <c r="L36" s="1684"/>
      <c r="M36" s="1690"/>
      <c r="N36" s="1706"/>
      <c r="O36" s="1687"/>
      <c r="Q36" s="1689"/>
      <c r="R36" s="1684"/>
      <c r="S36" s="1684"/>
      <c r="T36" s="1692"/>
      <c r="U36" s="1686"/>
      <c r="W36" s="1687"/>
      <c r="X36" s="1689"/>
      <c r="Y36" s="1684"/>
      <c r="Z36" s="1692"/>
      <c r="AA36" s="1686"/>
      <c r="AB36" s="1687"/>
      <c r="AC36" s="1687"/>
      <c r="AD36" s="1689"/>
      <c r="AE36" s="1684"/>
      <c r="AF36" s="1690"/>
      <c r="AG36" s="1693"/>
      <c r="AH36" s="1693"/>
      <c r="AI36" s="1687"/>
      <c r="AJ36" s="1694"/>
      <c r="AK36" s="1684"/>
      <c r="AL36" s="1692"/>
      <c r="AM36" s="1686"/>
      <c r="AN36" s="1687"/>
      <c r="AO36" s="1693"/>
      <c r="AQ36" s="1695"/>
      <c r="AR36" s="1696"/>
      <c r="AS36" s="1696"/>
      <c r="AT36" s="1697"/>
      <c r="AU36" s="1698"/>
    </row>
    <row r="37" spans="1:47" s="1342" customFormat="1" ht="12.75">
      <c r="A37" s="1665"/>
      <c r="B37" s="1721"/>
      <c r="C37" s="1667" t="s">
        <v>142</v>
      </c>
      <c r="D37" s="1668"/>
      <c r="E37" s="1668"/>
      <c r="F37" s="1633"/>
      <c r="G37" s="1669"/>
      <c r="H37" s="1670"/>
      <c r="I37" s="1643"/>
      <c r="J37" s="1671"/>
      <c r="K37" s="1642"/>
      <c r="L37" s="1642"/>
      <c r="M37" s="1672"/>
      <c r="N37" s="1681"/>
      <c r="O37" s="1670"/>
      <c r="P37" s="1643"/>
      <c r="Q37" s="1671"/>
      <c r="R37" s="1642"/>
      <c r="S37" s="1642"/>
      <c r="T37" s="1464"/>
      <c r="U37" s="1669"/>
      <c r="V37" s="1643"/>
      <c r="W37" s="1670"/>
      <c r="X37" s="1671"/>
      <c r="Y37" s="1642" t="s">
        <v>142</v>
      </c>
      <c r="Z37" s="1464" t="s">
        <v>552</v>
      </c>
      <c r="AA37" s="1753"/>
      <c r="AB37" s="1754"/>
      <c r="AC37" s="1754"/>
      <c r="AD37" s="1755"/>
      <c r="AE37" s="1642"/>
      <c r="AF37" s="1672"/>
      <c r="AG37" s="1674"/>
      <c r="AH37" s="1674"/>
      <c r="AI37" s="1670"/>
      <c r="AJ37" s="1675"/>
      <c r="AK37" s="1642"/>
      <c r="AL37" s="1335"/>
      <c r="AM37" s="1669"/>
      <c r="AN37" s="1670"/>
      <c r="AO37" s="1674"/>
      <c r="AP37" s="1643"/>
      <c r="AQ37" s="1676"/>
      <c r="AR37" s="1677"/>
      <c r="AS37" s="1677"/>
      <c r="AT37" s="1678"/>
      <c r="AU37" s="1679"/>
    </row>
    <row r="38" spans="1:47" s="1342" customFormat="1" ht="12.75">
      <c r="A38" s="1665"/>
      <c r="B38" s="1721"/>
      <c r="C38" s="1667"/>
      <c r="D38" s="1668"/>
      <c r="E38" s="1668"/>
      <c r="F38" s="1633"/>
      <c r="G38" s="1669"/>
      <c r="H38" s="1670"/>
      <c r="I38" s="1643"/>
      <c r="J38" s="1671"/>
      <c r="K38" s="1642"/>
      <c r="L38" s="1642"/>
      <c r="M38" s="1672"/>
      <c r="N38" s="1681"/>
      <c r="O38" s="1670"/>
      <c r="P38" s="1643"/>
      <c r="Q38" s="1671"/>
      <c r="R38" s="1642"/>
      <c r="S38" s="1642"/>
      <c r="T38" s="1464"/>
      <c r="U38" s="1669"/>
      <c r="V38" s="1643"/>
      <c r="W38" s="1670"/>
      <c r="X38" s="1671"/>
      <c r="Y38" s="1642"/>
      <c r="Z38" s="1464"/>
      <c r="AA38" s="1753"/>
      <c r="AB38" s="1754"/>
      <c r="AC38" s="1754"/>
      <c r="AD38" s="1755"/>
      <c r="AE38" s="1642"/>
      <c r="AF38" s="1672"/>
      <c r="AG38" s="1674"/>
      <c r="AH38" s="1674"/>
      <c r="AI38" s="1670"/>
      <c r="AJ38" s="1675"/>
      <c r="AK38" s="1642"/>
      <c r="AL38" s="1335"/>
      <c r="AM38" s="1669"/>
      <c r="AN38" s="1670"/>
      <c r="AO38" s="1674"/>
      <c r="AP38" s="1643"/>
      <c r="AQ38" s="1676"/>
      <c r="AR38" s="1677"/>
      <c r="AS38" s="1677"/>
      <c r="AT38" s="1678"/>
      <c r="AU38" s="1679"/>
    </row>
    <row r="39" spans="1:47" s="1688" customFormat="1" ht="12.75">
      <c r="A39" s="1665"/>
      <c r="B39" s="1747"/>
      <c r="C39" s="1683"/>
      <c r="D39" s="1684"/>
      <c r="E39" s="1684"/>
      <c r="F39" s="1685"/>
      <c r="G39" s="1686"/>
      <c r="H39" s="1687"/>
      <c r="J39" s="1689"/>
      <c r="K39" s="1684"/>
      <c r="L39" s="1684"/>
      <c r="M39" s="1690"/>
      <c r="N39" s="1706"/>
      <c r="O39" s="1687"/>
      <c r="Q39" s="1689"/>
      <c r="R39" s="1684"/>
      <c r="S39" s="1684"/>
      <c r="T39" s="1692"/>
      <c r="U39" s="1686"/>
      <c r="W39" s="1687"/>
      <c r="X39" s="1689"/>
      <c r="Y39" s="1684"/>
      <c r="Z39" s="1692"/>
      <c r="AA39" s="1686"/>
      <c r="AB39" s="1687"/>
      <c r="AC39" s="1687"/>
      <c r="AD39" s="1689"/>
      <c r="AE39" s="1684"/>
      <c r="AF39" s="1690"/>
      <c r="AG39" s="1693"/>
      <c r="AH39" s="1693"/>
      <c r="AI39" s="1687"/>
      <c r="AJ39" s="1694"/>
      <c r="AK39" s="1684"/>
      <c r="AL39" s="1692"/>
      <c r="AM39" s="1686"/>
      <c r="AN39" s="1687"/>
      <c r="AO39" s="1693"/>
      <c r="AQ39" s="1695"/>
      <c r="AR39" s="1696"/>
      <c r="AS39" s="1696"/>
      <c r="AT39" s="1697"/>
      <c r="AU39" s="1698"/>
    </row>
    <row r="40" spans="1:47" s="1342" customFormat="1" ht="12.75">
      <c r="A40" s="1665"/>
      <c r="B40" s="1721">
        <v>11</v>
      </c>
      <c r="C40" s="1667" t="s">
        <v>144</v>
      </c>
      <c r="D40" s="1668"/>
      <c r="E40" s="1668"/>
      <c r="F40" s="1633"/>
      <c r="G40" s="1669"/>
      <c r="H40" s="1670"/>
      <c r="I40" s="1643"/>
      <c r="J40" s="1671"/>
      <c r="K40" s="1756" t="s">
        <v>144</v>
      </c>
      <c r="L40" s="1756"/>
      <c r="M40" s="1672" t="s">
        <v>504</v>
      </c>
      <c r="N40" s="1757"/>
      <c r="O40" s="1704"/>
      <c r="P40" s="1708"/>
      <c r="Q40" s="1705"/>
      <c r="R40" s="1642" t="s">
        <v>144</v>
      </c>
      <c r="S40" s="1642"/>
      <c r="T40" s="1464" t="s">
        <v>322</v>
      </c>
      <c r="U40" s="1669"/>
      <c r="V40" s="1643"/>
      <c r="W40" s="1670"/>
      <c r="X40" s="1671"/>
      <c r="Y40" s="1642"/>
      <c r="Z40" s="1464"/>
      <c r="AA40" s="1669"/>
      <c r="AB40" s="1670"/>
      <c r="AC40" s="1670"/>
      <c r="AD40" s="1671"/>
      <c r="AE40" s="1642"/>
      <c r="AF40" s="1672"/>
      <c r="AG40" s="1674"/>
      <c r="AH40" s="1674"/>
      <c r="AI40" s="1670"/>
      <c r="AJ40" s="1675"/>
      <c r="AK40" s="1642" t="s">
        <v>144</v>
      </c>
      <c r="AL40" s="1672" t="s">
        <v>246</v>
      </c>
      <c r="AM40" s="1669" t="s">
        <v>37</v>
      </c>
      <c r="AO40" s="1670"/>
      <c r="AP40" s="1643"/>
      <c r="AQ40" s="1676"/>
      <c r="AR40" s="1677"/>
      <c r="AS40" s="1677"/>
      <c r="AT40" s="1678"/>
      <c r="AU40" s="1679"/>
    </row>
    <row r="41" spans="1:47" s="1342" customFormat="1" ht="12.75">
      <c r="A41" s="1665"/>
      <c r="B41" s="1721"/>
      <c r="C41" s="1667"/>
      <c r="D41" s="1668"/>
      <c r="E41" s="1668"/>
      <c r="F41" s="1633"/>
      <c r="G41" s="1669"/>
      <c r="H41" s="1670"/>
      <c r="I41" s="1643"/>
      <c r="J41" s="1671"/>
      <c r="K41" s="1642"/>
      <c r="L41" s="1642"/>
      <c r="M41" s="1672"/>
      <c r="N41" s="1715"/>
      <c r="O41" s="1704"/>
      <c r="P41" s="1758"/>
      <c r="Q41" s="1705"/>
      <c r="R41" s="1642"/>
      <c r="S41" s="1642"/>
      <c r="T41" s="1464"/>
      <c r="U41" s="1669"/>
      <c r="V41" s="1643"/>
      <c r="W41" s="1670"/>
      <c r="X41" s="1671"/>
      <c r="Y41" s="1642"/>
      <c r="Z41" s="1464"/>
      <c r="AA41" s="1669"/>
      <c r="AB41" s="1670"/>
      <c r="AC41" s="1670"/>
      <c r="AD41" s="1671"/>
      <c r="AE41" s="1642"/>
      <c r="AF41" s="1672"/>
      <c r="AG41" s="1674"/>
      <c r="AH41" s="1674"/>
      <c r="AI41" s="1670"/>
      <c r="AJ41" s="1675"/>
      <c r="AK41" s="1642"/>
      <c r="AL41" s="1464"/>
      <c r="AM41" s="1669" t="s">
        <v>38</v>
      </c>
      <c r="AN41" s="1342" t="s">
        <v>146</v>
      </c>
      <c r="AO41" s="1670">
        <v>20</v>
      </c>
      <c r="AP41" s="1643" t="s">
        <v>343</v>
      </c>
      <c r="AQ41" s="1676"/>
      <c r="AR41" s="1677"/>
      <c r="AS41" s="1677"/>
      <c r="AT41" s="1678"/>
      <c r="AU41" s="1679"/>
    </row>
    <row r="42" spans="1:47" s="1688" customFormat="1" ht="12.75">
      <c r="A42" s="1665"/>
      <c r="B42" s="1747"/>
      <c r="C42" s="1683"/>
      <c r="D42" s="1684"/>
      <c r="E42" s="1684"/>
      <c r="F42" s="1685"/>
      <c r="G42" s="1686"/>
      <c r="H42" s="1687"/>
      <c r="J42" s="1689"/>
      <c r="K42" s="1684"/>
      <c r="L42" s="1684"/>
      <c r="M42" s="1690"/>
      <c r="N42" s="1706"/>
      <c r="O42" s="1687"/>
      <c r="Q42" s="1689"/>
      <c r="R42" s="1684"/>
      <c r="S42" s="1684"/>
      <c r="T42" s="1759"/>
      <c r="U42" s="1686"/>
      <c r="W42" s="1687"/>
      <c r="X42" s="1689"/>
      <c r="Y42" s="1684"/>
      <c r="Z42" s="1692"/>
      <c r="AA42" s="1686"/>
      <c r="AB42" s="1687"/>
      <c r="AC42" s="1687"/>
      <c r="AD42" s="1689"/>
      <c r="AE42" s="1684"/>
      <c r="AF42" s="1690"/>
      <c r="AG42" s="1693"/>
      <c r="AH42" s="1693"/>
      <c r="AI42" s="1687"/>
      <c r="AJ42" s="1694"/>
      <c r="AK42" s="1684"/>
      <c r="AL42" s="1692"/>
      <c r="AM42" s="1686"/>
      <c r="AN42" s="1687"/>
      <c r="AO42" s="1693"/>
      <c r="AQ42" s="1695"/>
      <c r="AR42" s="1696"/>
      <c r="AS42" s="1696"/>
      <c r="AT42" s="1697"/>
      <c r="AU42" s="1698"/>
    </row>
    <row r="43" spans="1:47" s="1342" customFormat="1" ht="12.75">
      <c r="A43" s="1665"/>
      <c r="B43" s="1721">
        <v>12</v>
      </c>
      <c r="C43" s="1667" t="s">
        <v>148</v>
      </c>
      <c r="D43" s="1668" t="s">
        <v>148</v>
      </c>
      <c r="E43" s="1668"/>
      <c r="F43" s="1633" t="s">
        <v>149</v>
      </c>
      <c r="G43" s="1760" t="s">
        <v>680</v>
      </c>
      <c r="H43" s="1761"/>
      <c r="I43" s="1762"/>
      <c r="J43" s="1763"/>
      <c r="K43" s="1642"/>
      <c r="L43" s="1642"/>
      <c r="M43" s="1672"/>
      <c r="N43" s="1681"/>
      <c r="O43" s="1670"/>
      <c r="P43" s="1643"/>
      <c r="Q43" s="1671"/>
      <c r="R43" s="1642"/>
      <c r="S43" s="1642"/>
      <c r="T43" s="1464"/>
      <c r="U43" s="1669"/>
      <c r="V43" s="1643"/>
      <c r="W43" s="1670"/>
      <c r="X43" s="1671"/>
      <c r="Y43" s="1642"/>
      <c r="Z43" s="1464"/>
      <c r="AA43" s="1669"/>
      <c r="AB43" s="1670"/>
      <c r="AC43" s="1670"/>
      <c r="AD43" s="1671"/>
      <c r="AE43" s="1642"/>
      <c r="AF43" s="1672"/>
      <c r="AG43" s="1674"/>
      <c r="AH43" s="1674"/>
      <c r="AI43" s="1670"/>
      <c r="AJ43" s="1675"/>
      <c r="AK43" s="1642"/>
      <c r="AL43" s="1701"/>
      <c r="AM43" s="1723"/>
      <c r="AN43" s="1670"/>
      <c r="AO43" s="1670"/>
      <c r="AP43" s="1643"/>
      <c r="AQ43" s="1676"/>
      <c r="AR43" s="1677"/>
      <c r="AS43" s="1677"/>
      <c r="AT43" s="1678"/>
      <c r="AU43" s="1679"/>
    </row>
    <row r="44" spans="1:47" s="1342" customFormat="1" ht="12.75">
      <c r="A44" s="1665"/>
      <c r="B44" s="1721"/>
      <c r="C44" s="1667"/>
      <c r="D44" s="1668"/>
      <c r="E44" s="1668"/>
      <c r="F44" s="1633"/>
      <c r="G44" s="1760" t="s">
        <v>681</v>
      </c>
      <c r="H44" s="1761"/>
      <c r="I44" s="1762"/>
      <c r="J44" s="1763"/>
      <c r="K44" s="1642"/>
      <c r="L44" s="1642"/>
      <c r="M44" s="1672"/>
      <c r="N44" s="1681"/>
      <c r="O44" s="1670"/>
      <c r="P44" s="1643"/>
      <c r="Q44" s="1671"/>
      <c r="R44" s="1642"/>
      <c r="S44" s="1642"/>
      <c r="T44" s="1464"/>
      <c r="U44" s="1669"/>
      <c r="V44" s="1643"/>
      <c r="W44" s="1670"/>
      <c r="X44" s="1671"/>
      <c r="Y44" s="1642"/>
      <c r="Z44" s="1464"/>
      <c r="AA44" s="1669"/>
      <c r="AB44" s="1670"/>
      <c r="AC44" s="1670"/>
      <c r="AD44" s="1671"/>
      <c r="AE44" s="1642"/>
      <c r="AF44" s="1672"/>
      <c r="AG44" s="1674"/>
      <c r="AH44" s="1674"/>
      <c r="AI44" s="1670"/>
      <c r="AJ44" s="1675"/>
      <c r="AK44" s="1642"/>
      <c r="AL44" s="1464"/>
      <c r="AM44" s="1723"/>
      <c r="AN44" s="1670"/>
      <c r="AO44" s="1670"/>
      <c r="AP44" s="1643"/>
      <c r="AQ44" s="1676"/>
      <c r="AR44" s="1677"/>
      <c r="AS44" s="1677"/>
      <c r="AT44" s="1678"/>
      <c r="AU44" s="1679"/>
    </row>
    <row r="45" spans="1:47" s="1342" customFormat="1" ht="12.75">
      <c r="A45" s="1665"/>
      <c r="B45" s="1721"/>
      <c r="C45" s="1667"/>
      <c r="D45" s="1668"/>
      <c r="E45" s="1668"/>
      <c r="F45" s="1633"/>
      <c r="G45" s="1760" t="s">
        <v>682</v>
      </c>
      <c r="H45" s="1761" t="s">
        <v>410</v>
      </c>
      <c r="I45" s="1762">
        <v>12</v>
      </c>
      <c r="J45" s="1763">
        <v>1000</v>
      </c>
      <c r="K45" s="1642"/>
      <c r="L45" s="1642"/>
      <c r="M45" s="1672"/>
      <c r="N45" s="1681"/>
      <c r="O45" s="1670"/>
      <c r="P45" s="1643"/>
      <c r="Q45" s="1671"/>
      <c r="R45" s="1642"/>
      <c r="S45" s="1642"/>
      <c r="T45" s="1464"/>
      <c r="U45" s="1669"/>
      <c r="V45" s="1643"/>
      <c r="W45" s="1670"/>
      <c r="X45" s="1671"/>
      <c r="Y45" s="1642"/>
      <c r="Z45" s="1464"/>
      <c r="AA45" s="1669"/>
      <c r="AB45" s="1670"/>
      <c r="AC45" s="1670"/>
      <c r="AD45" s="1671"/>
      <c r="AE45" s="1642"/>
      <c r="AF45" s="1672"/>
      <c r="AG45" s="1674"/>
      <c r="AH45" s="1674"/>
      <c r="AI45" s="1670"/>
      <c r="AJ45" s="1675"/>
      <c r="AK45" s="1642"/>
      <c r="AL45" s="1464"/>
      <c r="AM45" s="1723"/>
      <c r="AN45" s="1670"/>
      <c r="AO45" s="1670"/>
      <c r="AP45" s="1643"/>
      <c r="AQ45" s="1676"/>
      <c r="AR45" s="1677"/>
      <c r="AS45" s="1677"/>
      <c r="AT45" s="1678"/>
      <c r="AU45" s="1679"/>
    </row>
    <row r="46" spans="1:47" s="1342" customFormat="1" ht="12.75">
      <c r="A46" s="1665"/>
      <c r="B46" s="1721"/>
      <c r="C46" s="1667"/>
      <c r="D46" s="1668"/>
      <c r="E46" s="1668"/>
      <c r="F46" s="1633"/>
      <c r="G46" s="1760" t="s">
        <v>680</v>
      </c>
      <c r="H46" s="1761"/>
      <c r="I46" s="1762"/>
      <c r="J46" s="1763"/>
      <c r="K46" s="1642"/>
      <c r="L46" s="1642"/>
      <c r="M46" s="1672"/>
      <c r="N46" s="1681"/>
      <c r="O46" s="1670"/>
      <c r="P46" s="1643"/>
      <c r="Q46" s="1671"/>
      <c r="R46" s="1642"/>
      <c r="S46" s="1642"/>
      <c r="T46" s="1464"/>
      <c r="U46" s="1669"/>
      <c r="V46" s="1643"/>
      <c r="W46" s="1670"/>
      <c r="X46" s="1671"/>
      <c r="Y46" s="1642"/>
      <c r="Z46" s="1464"/>
      <c r="AA46" s="1669"/>
      <c r="AB46" s="1670"/>
      <c r="AC46" s="1670"/>
      <c r="AD46" s="1671"/>
      <c r="AE46" s="1642"/>
      <c r="AF46" s="1672"/>
      <c r="AG46" s="1674"/>
      <c r="AH46" s="1674"/>
      <c r="AI46" s="1670"/>
      <c r="AJ46" s="1675"/>
      <c r="AK46" s="1642"/>
      <c r="AL46" s="1464"/>
      <c r="AM46" s="1723"/>
      <c r="AN46" s="1670"/>
      <c r="AO46" s="1670"/>
      <c r="AP46" s="1643"/>
      <c r="AQ46" s="1676"/>
      <c r="AR46" s="1677"/>
      <c r="AS46" s="1677"/>
      <c r="AT46" s="1678"/>
      <c r="AU46" s="1679"/>
    </row>
    <row r="47" spans="1:47" s="1342" customFormat="1" ht="12.75">
      <c r="A47" s="1665"/>
      <c r="B47" s="1721"/>
      <c r="C47" s="1667"/>
      <c r="D47" s="1668"/>
      <c r="E47" s="1668"/>
      <c r="F47" s="1633"/>
      <c r="G47" s="1760" t="s">
        <v>681</v>
      </c>
      <c r="H47" s="1761"/>
      <c r="I47" s="1762"/>
      <c r="J47" s="1763"/>
      <c r="K47" s="1642"/>
      <c r="L47" s="1642"/>
      <c r="M47" s="1672"/>
      <c r="N47" s="1681"/>
      <c r="O47" s="1670"/>
      <c r="P47" s="1643"/>
      <c r="Q47" s="1671"/>
      <c r="R47" s="1642"/>
      <c r="S47" s="1642"/>
      <c r="T47" s="1464"/>
      <c r="U47" s="1669"/>
      <c r="V47" s="1643"/>
      <c r="W47" s="1670"/>
      <c r="X47" s="1671"/>
      <c r="Y47" s="1642"/>
      <c r="Z47" s="1464"/>
      <c r="AA47" s="1669"/>
      <c r="AB47" s="1670"/>
      <c r="AC47" s="1670"/>
      <c r="AD47" s="1671"/>
      <c r="AE47" s="1642"/>
      <c r="AF47" s="1672"/>
      <c r="AG47" s="1674"/>
      <c r="AH47" s="1674"/>
      <c r="AI47" s="1670"/>
      <c r="AJ47" s="1675"/>
      <c r="AK47" s="1642"/>
      <c r="AL47" s="1335"/>
      <c r="AM47" s="1669"/>
      <c r="AN47" s="1670"/>
      <c r="AO47" s="1670"/>
      <c r="AP47" s="1677"/>
      <c r="AQ47" s="1676"/>
      <c r="AR47" s="1677"/>
      <c r="AS47" s="1677"/>
      <c r="AT47" s="1678"/>
      <c r="AU47" s="1679"/>
    </row>
    <row r="48" spans="1:47" s="1688" customFormat="1" ht="13.5" thickBot="1">
      <c r="A48" s="1665"/>
      <c r="B48" s="1764"/>
      <c r="C48" s="1765"/>
      <c r="D48" s="1726"/>
      <c r="E48" s="1726"/>
      <c r="F48" s="1727"/>
      <c r="G48" s="1766" t="s">
        <v>683</v>
      </c>
      <c r="H48" s="1767" t="s">
        <v>410</v>
      </c>
      <c r="I48" s="1768">
        <v>16</v>
      </c>
      <c r="J48" s="1769">
        <v>1000</v>
      </c>
      <c r="K48" s="1726"/>
      <c r="L48" s="1726"/>
      <c r="M48" s="1732"/>
      <c r="N48" s="1770"/>
      <c r="O48" s="1729"/>
      <c r="P48" s="1734"/>
      <c r="Q48" s="1735"/>
      <c r="R48" s="1726"/>
      <c r="S48" s="1726"/>
      <c r="T48" s="1736"/>
      <c r="U48" s="1737"/>
      <c r="V48" s="1734"/>
      <c r="W48" s="1729"/>
      <c r="X48" s="1735"/>
      <c r="Y48" s="1726"/>
      <c r="Z48" s="1736"/>
      <c r="AA48" s="1737"/>
      <c r="AB48" s="1729"/>
      <c r="AC48" s="1729"/>
      <c r="AD48" s="1735"/>
      <c r="AE48" s="1726"/>
      <c r="AF48" s="1732"/>
      <c r="AG48" s="1730"/>
      <c r="AH48" s="1730"/>
      <c r="AI48" s="1729"/>
      <c r="AJ48" s="1739"/>
      <c r="AK48" s="1726"/>
      <c r="AL48" s="1736"/>
      <c r="AM48" s="1737"/>
      <c r="AN48" s="1729"/>
      <c r="AO48" s="1730"/>
      <c r="AP48" s="1734"/>
      <c r="AQ48" s="1741"/>
      <c r="AR48" s="1731"/>
      <c r="AS48" s="1731"/>
      <c r="AT48" s="1742"/>
      <c r="AU48" s="1743"/>
    </row>
    <row r="49" spans="1:47" s="1342" customFormat="1" ht="13.5" thickTop="1">
      <c r="A49" s="1665"/>
      <c r="B49" s="1721">
        <v>13</v>
      </c>
      <c r="C49" s="1667" t="s">
        <v>151</v>
      </c>
      <c r="D49" s="1668"/>
      <c r="E49" s="1668"/>
      <c r="F49" s="1633"/>
      <c r="G49" s="1669"/>
      <c r="H49" s="1670"/>
      <c r="I49" s="1643"/>
      <c r="J49" s="1671"/>
      <c r="K49" s="1642"/>
      <c r="L49" s="1642"/>
      <c r="M49" s="1464"/>
      <c r="N49" s="1669"/>
      <c r="O49" s="1670"/>
      <c r="P49" s="1643"/>
      <c r="Q49" s="1671"/>
      <c r="R49" s="1642"/>
      <c r="S49" s="1642"/>
      <c r="T49" s="1771"/>
      <c r="U49" s="1669"/>
      <c r="V49" s="1643"/>
      <c r="W49" s="1670"/>
      <c r="X49" s="1671"/>
      <c r="Y49" s="1642"/>
      <c r="Z49" s="1464"/>
      <c r="AA49" s="1669"/>
      <c r="AB49" s="1670"/>
      <c r="AC49" s="1670"/>
      <c r="AD49" s="1671"/>
      <c r="AE49" s="1642" t="s">
        <v>151</v>
      </c>
      <c r="AF49" s="1672" t="s">
        <v>315</v>
      </c>
      <c r="AG49" s="1669"/>
      <c r="AH49" s="1643"/>
      <c r="AI49" s="1670"/>
      <c r="AJ49" s="1675"/>
      <c r="AK49" s="1642"/>
      <c r="AL49" s="1335"/>
      <c r="AM49" s="1669"/>
      <c r="AN49" s="1670"/>
      <c r="AO49" s="1670"/>
      <c r="AP49" s="1643"/>
      <c r="AQ49" s="1676"/>
      <c r="AR49" s="1677"/>
      <c r="AS49" s="1677"/>
      <c r="AT49" s="1678"/>
      <c r="AU49" s="1679"/>
    </row>
    <row r="50" spans="1:47" s="1342" customFormat="1" ht="12.75">
      <c r="A50" s="1665"/>
      <c r="B50" s="1721"/>
      <c r="C50" s="1667"/>
      <c r="D50" s="1668"/>
      <c r="E50" s="1668"/>
      <c r="F50" s="1633"/>
      <c r="G50" s="1669"/>
      <c r="H50" s="1670"/>
      <c r="I50" s="1643"/>
      <c r="J50" s="1671"/>
      <c r="K50" s="1642"/>
      <c r="L50" s="1642"/>
      <c r="M50" s="1464"/>
      <c r="N50" s="1669"/>
      <c r="O50" s="1670"/>
      <c r="P50" s="1643"/>
      <c r="Q50" s="1671"/>
      <c r="R50" s="1642"/>
      <c r="S50" s="1642"/>
      <c r="T50" s="1464"/>
      <c r="U50" s="1669"/>
      <c r="V50" s="1643"/>
      <c r="W50" s="1670"/>
      <c r="X50" s="1671"/>
      <c r="Y50" s="1642"/>
      <c r="Z50" s="1464"/>
      <c r="AA50" s="1669"/>
      <c r="AB50" s="1670"/>
      <c r="AC50" s="1670"/>
      <c r="AD50" s="1671"/>
      <c r="AE50" s="1642"/>
      <c r="AF50" s="1672"/>
      <c r="AG50" s="1669"/>
      <c r="AH50" s="1643"/>
      <c r="AI50" s="1670"/>
      <c r="AJ50" s="1675"/>
      <c r="AK50" s="1642"/>
      <c r="AL50" s="1335"/>
      <c r="AM50" s="1669"/>
      <c r="AN50" s="1670"/>
      <c r="AO50" s="1670"/>
      <c r="AP50" s="1643"/>
      <c r="AQ50" s="1676"/>
      <c r="AR50" s="1677"/>
      <c r="AS50" s="1677"/>
      <c r="AT50" s="1678"/>
      <c r="AU50" s="1679"/>
    </row>
    <row r="51" spans="1:47" s="1688" customFormat="1" ht="12.75">
      <c r="A51" s="1665"/>
      <c r="B51" s="1747"/>
      <c r="C51" s="1683"/>
      <c r="D51" s="1684"/>
      <c r="E51" s="1684"/>
      <c r="F51" s="1685"/>
      <c r="G51" s="1686"/>
      <c r="H51" s="1687"/>
      <c r="J51" s="1689"/>
      <c r="K51" s="1684"/>
      <c r="L51" s="1684"/>
      <c r="M51" s="1692"/>
      <c r="N51" s="1686"/>
      <c r="O51" s="1687"/>
      <c r="Q51" s="1689"/>
      <c r="R51" s="1684"/>
      <c r="S51" s="1684"/>
      <c r="T51" s="1692"/>
      <c r="U51" s="1686"/>
      <c r="W51" s="1687"/>
      <c r="X51" s="1689"/>
      <c r="Y51" s="1684"/>
      <c r="Z51" s="1692"/>
      <c r="AA51" s="1686"/>
      <c r="AB51" s="1687"/>
      <c r="AC51" s="1687"/>
      <c r="AD51" s="1689"/>
      <c r="AE51" s="1684"/>
      <c r="AF51" s="1690"/>
      <c r="AG51" s="1686"/>
      <c r="AI51" s="1687"/>
      <c r="AJ51" s="1694"/>
      <c r="AK51" s="1684"/>
      <c r="AL51" s="1692"/>
      <c r="AM51" s="1686"/>
      <c r="AN51" s="1687"/>
      <c r="AO51" s="1687"/>
      <c r="AQ51" s="1695"/>
      <c r="AR51" s="1696"/>
      <c r="AS51" s="1696"/>
      <c r="AT51" s="1697"/>
      <c r="AU51" s="1698"/>
    </row>
    <row r="52" spans="1:47" s="1342" customFormat="1" ht="12.75">
      <c r="A52" s="1772" t="s">
        <v>245</v>
      </c>
      <c r="B52" s="1905">
        <v>14</v>
      </c>
      <c r="C52" s="1904" t="s">
        <v>134</v>
      </c>
      <c r="D52" s="1668"/>
      <c r="E52" s="1668"/>
      <c r="F52" s="1633"/>
      <c r="G52" s="1669"/>
      <c r="H52" s="1670"/>
      <c r="I52" s="1643"/>
      <c r="J52" s="1671"/>
      <c r="K52" s="1642" t="s">
        <v>134</v>
      </c>
      <c r="L52" s="1642"/>
      <c r="M52" s="1672" t="s">
        <v>152</v>
      </c>
      <c r="N52" s="1669"/>
      <c r="O52" s="1670"/>
      <c r="P52" s="1643"/>
      <c r="Q52" s="1671"/>
      <c r="R52" s="1642"/>
      <c r="S52" s="1642"/>
      <c r="T52" s="1464"/>
      <c r="U52" s="1669"/>
      <c r="V52" s="1643"/>
      <c r="W52" s="1670"/>
      <c r="X52" s="1671"/>
      <c r="Y52" s="1642"/>
      <c r="Z52" s="1464"/>
      <c r="AA52" s="1669"/>
      <c r="AB52" s="1670"/>
      <c r="AC52" s="1670"/>
      <c r="AD52" s="1671"/>
      <c r="AE52" s="1642"/>
      <c r="AF52" s="1672"/>
      <c r="AG52" s="1669"/>
      <c r="AH52" s="1643"/>
      <c r="AI52" s="1670"/>
      <c r="AJ52" s="1675"/>
      <c r="AK52" s="1642"/>
      <c r="AL52" s="1335"/>
      <c r="AM52" s="1669"/>
      <c r="AN52" s="1670"/>
      <c r="AO52" s="1670"/>
      <c r="AP52" s="1643"/>
      <c r="AQ52" s="1676"/>
      <c r="AR52" s="1677"/>
      <c r="AS52" s="1677"/>
      <c r="AT52" s="1678"/>
      <c r="AU52" s="1679"/>
    </row>
    <row r="53" spans="1:47" s="1342" customFormat="1" ht="12.75">
      <c r="A53" s="1665"/>
      <c r="B53" s="2168" t="s">
        <v>735</v>
      </c>
      <c r="C53" s="2169"/>
      <c r="D53" s="1668"/>
      <c r="E53" s="1668"/>
      <c r="F53" s="1633"/>
      <c r="G53" s="1669"/>
      <c r="H53" s="1670"/>
      <c r="I53" s="1643"/>
      <c r="J53" s="1671"/>
      <c r="K53" s="1642"/>
      <c r="L53" s="1642"/>
      <c r="M53" s="1464"/>
      <c r="N53" s="1669"/>
      <c r="O53" s="1670"/>
      <c r="P53" s="1643"/>
      <c r="Q53" s="1671"/>
      <c r="R53" s="1642"/>
      <c r="S53" s="1642"/>
      <c r="T53" s="1464"/>
      <c r="U53" s="1669"/>
      <c r="V53" s="1643"/>
      <c r="W53" s="1670"/>
      <c r="X53" s="1671"/>
      <c r="Y53" s="1642"/>
      <c r="Z53" s="1464"/>
      <c r="AA53" s="1669"/>
      <c r="AB53" s="1670"/>
      <c r="AC53" s="1670"/>
      <c r="AD53" s="1671"/>
      <c r="AE53" s="1642"/>
      <c r="AF53" s="1672"/>
      <c r="AG53" s="1669"/>
      <c r="AH53" s="1643"/>
      <c r="AI53" s="1670"/>
      <c r="AJ53" s="1675"/>
      <c r="AK53" s="1642"/>
      <c r="AL53" s="1335"/>
      <c r="AM53" s="1669"/>
      <c r="AN53" s="1670"/>
      <c r="AO53" s="1670"/>
      <c r="AP53" s="1643"/>
      <c r="AQ53" s="1676"/>
      <c r="AR53" s="1677"/>
      <c r="AS53" s="1677"/>
      <c r="AT53" s="1678"/>
      <c r="AU53" s="1679"/>
    </row>
    <row r="54" spans="1:47" s="1342" customFormat="1" ht="12.75">
      <c r="A54" s="1665"/>
      <c r="B54" s="1747"/>
      <c r="C54" s="1683"/>
      <c r="D54" s="1684"/>
      <c r="E54" s="1684"/>
      <c r="F54" s="1685"/>
      <c r="G54" s="1686"/>
      <c r="H54" s="1687"/>
      <c r="I54" s="1688"/>
      <c r="J54" s="1689"/>
      <c r="K54" s="1684"/>
      <c r="L54" s="1684"/>
      <c r="M54" s="1692"/>
      <c r="N54" s="1686"/>
      <c r="O54" s="1687"/>
      <c r="P54" s="1688"/>
      <c r="Q54" s="1689"/>
      <c r="R54" s="1684"/>
      <c r="S54" s="1684"/>
      <c r="T54" s="1692"/>
      <c r="U54" s="1686"/>
      <c r="V54" s="1688"/>
      <c r="W54" s="1687"/>
      <c r="X54" s="1689"/>
      <c r="Y54" s="1684"/>
      <c r="Z54" s="1692"/>
      <c r="AA54" s="1686"/>
      <c r="AB54" s="1687"/>
      <c r="AC54" s="1687"/>
      <c r="AD54" s="1689"/>
      <c r="AE54" s="1684"/>
      <c r="AF54" s="1690"/>
      <c r="AG54" s="1686"/>
      <c r="AH54" s="1688"/>
      <c r="AI54" s="1687"/>
      <c r="AJ54" s="1694"/>
      <c r="AK54" s="1684"/>
      <c r="AL54" s="1692"/>
      <c r="AM54" s="1686"/>
      <c r="AN54" s="1687"/>
      <c r="AO54" s="1687"/>
      <c r="AP54" s="1688"/>
      <c r="AQ54" s="1695"/>
      <c r="AR54" s="1696"/>
      <c r="AS54" s="1696"/>
      <c r="AT54" s="1697"/>
      <c r="AU54" s="1698"/>
    </row>
    <row r="55" spans="1:47" s="1342" customFormat="1" ht="16.5">
      <c r="A55" s="1773" t="s">
        <v>117</v>
      </c>
      <c r="B55" s="1721">
        <v>15</v>
      </c>
      <c r="C55" s="1667" t="s">
        <v>137</v>
      </c>
      <c r="D55" s="1668" t="s">
        <v>137</v>
      </c>
      <c r="E55" s="1668"/>
      <c r="F55" s="1700" t="s">
        <v>537</v>
      </c>
      <c r="G55" s="1774"/>
      <c r="H55" s="1775"/>
      <c r="I55" s="1775"/>
      <c r="J55" s="1776"/>
      <c r="K55" s="1642"/>
      <c r="L55" s="1642"/>
      <c r="M55" s="1672"/>
      <c r="N55" s="1774"/>
      <c r="O55" s="1775"/>
      <c r="P55" s="1775"/>
      <c r="Q55" s="1776"/>
      <c r="R55" s="1642"/>
      <c r="S55" s="1642"/>
      <c r="T55" s="1464"/>
      <c r="U55" s="1774"/>
      <c r="V55" s="1775"/>
      <c r="W55" s="1775"/>
      <c r="X55" s="1776"/>
      <c r="Y55" s="1642"/>
      <c r="Z55" s="1777"/>
      <c r="AA55" s="1669"/>
      <c r="AB55" s="1670"/>
      <c r="AC55" s="1670"/>
      <c r="AD55" s="1671"/>
      <c r="AE55" s="1642"/>
      <c r="AF55" s="1672"/>
      <c r="AG55" s="1669"/>
      <c r="AH55" s="1643"/>
      <c r="AI55" s="1670"/>
      <c r="AJ55" s="1675"/>
      <c r="AK55" s="1642"/>
      <c r="AL55" s="1335"/>
      <c r="AM55" s="1669"/>
      <c r="AN55" s="1670"/>
      <c r="AO55" s="1670"/>
      <c r="AP55" s="1643"/>
      <c r="AQ55" s="1676"/>
      <c r="AR55" s="1677"/>
      <c r="AS55" s="1677"/>
      <c r="AT55" s="1678"/>
      <c r="AU55" s="1679"/>
    </row>
    <row r="56" spans="1:47" s="1342" customFormat="1" ht="12.75">
      <c r="A56" s="1665"/>
      <c r="B56" s="1721"/>
      <c r="C56" s="1667"/>
      <c r="D56" s="1668"/>
      <c r="E56" s="1668"/>
      <c r="F56" s="1633" t="s">
        <v>268</v>
      </c>
      <c r="G56" s="1778"/>
      <c r="H56" s="1778"/>
      <c r="I56" s="1778"/>
      <c r="J56" s="1779"/>
      <c r="K56" s="1780"/>
      <c r="L56" s="1780"/>
      <c r="M56" s="1780"/>
      <c r="N56" s="1778"/>
      <c r="O56" s="1778"/>
      <c r="P56" s="1778"/>
      <c r="Q56" s="1779"/>
      <c r="R56" s="1780"/>
      <c r="S56" s="1780"/>
      <c r="T56" s="1781"/>
      <c r="U56" s="1778"/>
      <c r="V56" s="1778"/>
      <c r="W56" s="1778"/>
      <c r="X56" s="1779"/>
      <c r="Y56" s="1642"/>
      <c r="Z56" s="1633"/>
      <c r="AA56" s="1669"/>
      <c r="AB56" s="1670"/>
      <c r="AC56" s="1670"/>
      <c r="AD56" s="1671"/>
      <c r="AE56" s="1642"/>
      <c r="AF56" s="1672"/>
      <c r="AG56" s="1669"/>
      <c r="AH56" s="1643"/>
      <c r="AI56" s="1670"/>
      <c r="AJ56" s="1675"/>
      <c r="AK56" s="1642"/>
      <c r="AL56" s="1335"/>
      <c r="AM56" s="1669"/>
      <c r="AN56" s="1670"/>
      <c r="AO56" s="1670"/>
      <c r="AP56" s="1643"/>
      <c r="AQ56" s="1676"/>
      <c r="AR56" s="1677"/>
      <c r="AS56" s="1677"/>
      <c r="AT56" s="1678"/>
      <c r="AU56" s="1679"/>
    </row>
    <row r="57" spans="1:47" s="1342" customFormat="1" ht="12.75">
      <c r="A57" s="1665"/>
      <c r="B57" s="1747"/>
      <c r="C57" s="1683"/>
      <c r="D57" s="1684"/>
      <c r="E57" s="1684"/>
      <c r="F57" s="1685"/>
      <c r="G57" s="1686"/>
      <c r="H57" s="1687"/>
      <c r="I57" s="1687"/>
      <c r="J57" s="1689"/>
      <c r="K57" s="1684"/>
      <c r="L57" s="1684"/>
      <c r="M57" s="1692"/>
      <c r="N57" s="1686"/>
      <c r="O57" s="1687"/>
      <c r="P57" s="1687"/>
      <c r="Q57" s="1689"/>
      <c r="R57" s="1684"/>
      <c r="S57" s="1684"/>
      <c r="T57" s="1692"/>
      <c r="U57" s="1686"/>
      <c r="V57" s="1687"/>
      <c r="W57" s="1687"/>
      <c r="X57" s="1689"/>
      <c r="Y57" s="1684"/>
      <c r="Z57" s="1685"/>
      <c r="AA57" s="1686"/>
      <c r="AB57" s="1687"/>
      <c r="AC57" s="1687"/>
      <c r="AD57" s="1689"/>
      <c r="AE57" s="1684"/>
      <c r="AF57" s="1690"/>
      <c r="AG57" s="1686"/>
      <c r="AH57" s="1688"/>
      <c r="AI57" s="1687"/>
      <c r="AJ57" s="1694"/>
      <c r="AK57" s="1684"/>
      <c r="AL57" s="1692"/>
      <c r="AM57" s="1686"/>
      <c r="AN57" s="1687"/>
      <c r="AO57" s="1687"/>
      <c r="AP57" s="1688"/>
      <c r="AQ57" s="1695"/>
      <c r="AR57" s="1696"/>
      <c r="AS57" s="1696"/>
      <c r="AT57" s="1697"/>
      <c r="AU57" s="1698"/>
    </row>
    <row r="58" spans="1:47" s="1342" customFormat="1" ht="12.75">
      <c r="A58" s="1773" t="s">
        <v>117</v>
      </c>
      <c r="B58" s="1721">
        <v>16</v>
      </c>
      <c r="C58" s="1667" t="s">
        <v>140</v>
      </c>
      <c r="D58" s="1668"/>
      <c r="E58" s="1668"/>
      <c r="F58" s="1633"/>
      <c r="G58" s="1669"/>
      <c r="H58" s="1670"/>
      <c r="I58" s="1643"/>
      <c r="J58" s="1671"/>
      <c r="K58" s="1642"/>
      <c r="L58" s="1642"/>
      <c r="M58" s="1464"/>
      <c r="N58" s="1669"/>
      <c r="O58" s="1670"/>
      <c r="P58" s="1643"/>
      <c r="Q58" s="1671"/>
      <c r="R58" s="1642" t="s">
        <v>140</v>
      </c>
      <c r="S58" s="1642"/>
      <c r="T58" s="1464" t="s">
        <v>702</v>
      </c>
      <c r="U58" s="1669"/>
      <c r="V58" s="1643"/>
      <c r="W58" s="1670"/>
      <c r="X58" s="1671"/>
      <c r="Y58" s="1642"/>
      <c r="Z58" s="1464"/>
      <c r="AA58" s="1669"/>
      <c r="AB58" s="1670"/>
      <c r="AC58" s="1670"/>
      <c r="AD58" s="1671"/>
      <c r="AE58" s="1642"/>
      <c r="AF58" s="1672"/>
      <c r="AG58" s="1674"/>
      <c r="AH58" s="1674"/>
      <c r="AI58" s="1670"/>
      <c r="AJ58" s="1675"/>
      <c r="AK58" s="1642"/>
      <c r="AL58" s="1335"/>
      <c r="AM58" s="1669"/>
      <c r="AN58" s="1670"/>
      <c r="AO58" s="1670"/>
      <c r="AP58" s="1643"/>
      <c r="AQ58" s="1676"/>
      <c r="AR58" s="1677"/>
      <c r="AS58" s="1677"/>
      <c r="AT58" s="1678"/>
      <c r="AU58" s="1679"/>
    </row>
    <row r="59" spans="1:47" s="1342" customFormat="1" ht="12.75">
      <c r="A59" s="1665"/>
      <c r="B59" s="1721"/>
      <c r="C59" s="1667"/>
      <c r="D59" s="1668"/>
      <c r="E59" s="1668"/>
      <c r="F59" s="1633"/>
      <c r="G59" s="1669"/>
      <c r="H59" s="1670"/>
      <c r="I59" s="1643"/>
      <c r="J59" s="1671"/>
      <c r="K59" s="1642"/>
      <c r="L59" s="1642"/>
      <c r="M59" s="1464"/>
      <c r="N59" s="1669"/>
      <c r="O59" s="1670"/>
      <c r="P59" s="1643"/>
      <c r="Q59" s="1671"/>
      <c r="R59" s="1642"/>
      <c r="S59" s="1642"/>
      <c r="T59" s="1464"/>
      <c r="U59" s="1669"/>
      <c r="V59" s="1643"/>
      <c r="W59" s="1670"/>
      <c r="X59" s="1671"/>
      <c r="Y59" s="1642"/>
      <c r="Z59" s="1464"/>
      <c r="AA59" s="1669"/>
      <c r="AB59" s="1670"/>
      <c r="AC59" s="1670"/>
      <c r="AD59" s="1671"/>
      <c r="AE59" s="1642"/>
      <c r="AF59" s="1672"/>
      <c r="AG59" s="1674"/>
      <c r="AH59" s="1674"/>
      <c r="AI59" s="1670"/>
      <c r="AJ59" s="1675"/>
      <c r="AK59" s="1642"/>
      <c r="AL59" s="1335"/>
      <c r="AM59" s="1669"/>
      <c r="AN59" s="1670"/>
      <c r="AO59" s="1670"/>
      <c r="AP59" s="1643"/>
      <c r="AQ59" s="1676"/>
      <c r="AR59" s="1677"/>
      <c r="AS59" s="1677"/>
      <c r="AT59" s="1678"/>
      <c r="AU59" s="1679"/>
    </row>
    <row r="60" spans="1:47" s="1342" customFormat="1" ht="12.75">
      <c r="A60" s="1665"/>
      <c r="B60" s="1747"/>
      <c r="C60" s="1683"/>
      <c r="D60" s="1684"/>
      <c r="E60" s="1684"/>
      <c r="F60" s="1685"/>
      <c r="G60" s="1686"/>
      <c r="H60" s="1687"/>
      <c r="I60" s="1688"/>
      <c r="J60" s="1689"/>
      <c r="K60" s="1684"/>
      <c r="L60" s="1684"/>
      <c r="M60" s="1692"/>
      <c r="N60" s="1686"/>
      <c r="O60" s="1687"/>
      <c r="P60" s="1688"/>
      <c r="Q60" s="1689"/>
      <c r="R60" s="1684"/>
      <c r="S60" s="1684"/>
      <c r="T60" s="1692"/>
      <c r="U60" s="1686"/>
      <c r="V60" s="1688"/>
      <c r="W60" s="1687"/>
      <c r="X60" s="1689"/>
      <c r="Y60" s="1684"/>
      <c r="Z60" s="1692"/>
      <c r="AA60" s="1686"/>
      <c r="AB60" s="1687"/>
      <c r="AC60" s="1687"/>
      <c r="AD60" s="1689"/>
      <c r="AE60" s="1684"/>
      <c r="AF60" s="1690"/>
      <c r="AG60" s="1693"/>
      <c r="AH60" s="1693"/>
      <c r="AI60" s="1687"/>
      <c r="AJ60" s="1694"/>
      <c r="AK60" s="1684"/>
      <c r="AL60" s="1692"/>
      <c r="AM60" s="1686"/>
      <c r="AN60" s="1687"/>
      <c r="AO60" s="1687"/>
      <c r="AP60" s="1688"/>
      <c r="AQ60" s="1695"/>
      <c r="AR60" s="1696"/>
      <c r="AS60" s="1696"/>
      <c r="AT60" s="1697"/>
      <c r="AU60" s="1698"/>
    </row>
    <row r="61" spans="1:47" s="1342" customFormat="1" ht="12.75">
      <c r="A61" s="1773" t="s">
        <v>117</v>
      </c>
      <c r="B61" s="1721">
        <v>17</v>
      </c>
      <c r="C61" s="1782" t="s">
        <v>142</v>
      </c>
      <c r="D61" s="1668"/>
      <c r="E61" s="1668"/>
      <c r="F61" s="1633"/>
      <c r="G61" s="1669"/>
      <c r="H61" s="1670"/>
      <c r="I61" s="1643"/>
      <c r="J61" s="1671"/>
      <c r="K61" s="1642"/>
      <c r="L61" s="1642"/>
      <c r="M61" s="1464"/>
      <c r="N61" s="1669"/>
      <c r="O61" s="1670"/>
      <c r="P61" s="1643"/>
      <c r="Q61" s="1671"/>
      <c r="R61" s="1642"/>
      <c r="S61" s="1642"/>
      <c r="T61" s="1464"/>
      <c r="U61" s="1669"/>
      <c r="V61" s="1643"/>
      <c r="W61" s="1670"/>
      <c r="X61" s="1671"/>
      <c r="Y61" s="1642" t="s">
        <v>142</v>
      </c>
      <c r="Z61" s="1464" t="s">
        <v>552</v>
      </c>
      <c r="AA61" s="1669"/>
      <c r="AB61" s="1670"/>
      <c r="AC61" s="1670"/>
      <c r="AD61" s="1671"/>
      <c r="AE61" s="1642"/>
      <c r="AF61" s="1672"/>
      <c r="AG61" s="1674"/>
      <c r="AH61" s="1674"/>
      <c r="AI61" s="1670"/>
      <c r="AJ61" s="1675"/>
      <c r="AK61" s="1642"/>
      <c r="AL61" s="1335"/>
      <c r="AM61" s="1669"/>
      <c r="AN61" s="1670"/>
      <c r="AO61" s="1670"/>
      <c r="AP61" s="1643"/>
      <c r="AQ61" s="1676"/>
      <c r="AR61" s="1677"/>
      <c r="AS61" s="1677"/>
      <c r="AT61" s="1678"/>
      <c r="AU61" s="1679"/>
    </row>
    <row r="62" spans="1:47" s="1342" customFormat="1" ht="12.75">
      <c r="A62" s="1665"/>
      <c r="B62" s="1721"/>
      <c r="C62" s="1782"/>
      <c r="D62" s="1668"/>
      <c r="E62" s="1668"/>
      <c r="F62" s="1633"/>
      <c r="G62" s="1669"/>
      <c r="H62" s="1670"/>
      <c r="I62" s="1643"/>
      <c r="J62" s="1671"/>
      <c r="K62" s="1642"/>
      <c r="L62" s="1642"/>
      <c r="M62" s="1464"/>
      <c r="N62" s="1669"/>
      <c r="O62" s="1670"/>
      <c r="P62" s="1643"/>
      <c r="Q62" s="1671"/>
      <c r="R62" s="1642"/>
      <c r="S62" s="1642"/>
      <c r="T62" s="1464"/>
      <c r="U62" s="1669"/>
      <c r="V62" s="1643"/>
      <c r="W62" s="1670"/>
      <c r="X62" s="1671"/>
      <c r="Y62" s="1642"/>
      <c r="Z62" s="1464"/>
      <c r="AA62" s="1669"/>
      <c r="AB62" s="1670"/>
      <c r="AC62" s="1670"/>
      <c r="AD62" s="1671"/>
      <c r="AE62" s="1642"/>
      <c r="AF62" s="1672"/>
      <c r="AG62" s="1674"/>
      <c r="AH62" s="1674"/>
      <c r="AI62" s="1670"/>
      <c r="AJ62" s="1675"/>
      <c r="AK62" s="1642"/>
      <c r="AL62" s="1335"/>
      <c r="AM62" s="1669"/>
      <c r="AN62" s="1670"/>
      <c r="AO62" s="1670"/>
      <c r="AP62" s="1643"/>
      <c r="AQ62" s="1676"/>
      <c r="AR62" s="1677"/>
      <c r="AS62" s="1677"/>
      <c r="AT62" s="1678"/>
      <c r="AU62" s="1679"/>
    </row>
    <row r="63" spans="1:47" s="1342" customFormat="1" ht="12.75">
      <c r="A63" s="1665"/>
      <c r="B63" s="1747"/>
      <c r="C63" s="1783"/>
      <c r="D63" s="1684"/>
      <c r="E63" s="1684"/>
      <c r="F63" s="1685"/>
      <c r="G63" s="1686"/>
      <c r="H63" s="1687"/>
      <c r="I63" s="1688"/>
      <c r="J63" s="1689"/>
      <c r="K63" s="1684"/>
      <c r="L63" s="1684"/>
      <c r="M63" s="1692"/>
      <c r="N63" s="1686"/>
      <c r="O63" s="1687"/>
      <c r="P63" s="1688"/>
      <c r="Q63" s="1689"/>
      <c r="R63" s="1684"/>
      <c r="S63" s="1684"/>
      <c r="T63" s="1692"/>
      <c r="U63" s="1686"/>
      <c r="V63" s="1688"/>
      <c r="W63" s="1687"/>
      <c r="X63" s="1689"/>
      <c r="Y63" s="1684"/>
      <c r="Z63" s="1692"/>
      <c r="AA63" s="1686"/>
      <c r="AB63" s="1687"/>
      <c r="AC63" s="1687"/>
      <c r="AD63" s="1689"/>
      <c r="AE63" s="1684"/>
      <c r="AF63" s="1690"/>
      <c r="AG63" s="1693"/>
      <c r="AH63" s="1693"/>
      <c r="AI63" s="1687"/>
      <c r="AJ63" s="1694"/>
      <c r="AK63" s="1684"/>
      <c r="AL63" s="1692"/>
      <c r="AM63" s="1686"/>
      <c r="AN63" s="1687"/>
      <c r="AO63" s="1687"/>
      <c r="AP63" s="1688"/>
      <c r="AQ63" s="1695"/>
      <c r="AR63" s="1696"/>
      <c r="AS63" s="1696"/>
      <c r="AT63" s="1697"/>
      <c r="AU63" s="1698"/>
    </row>
    <row r="64" spans="1:47" s="1342" customFormat="1" ht="12.75">
      <c r="A64" s="1665"/>
      <c r="B64" s="1721">
        <v>18</v>
      </c>
      <c r="C64" s="1782" t="s">
        <v>144</v>
      </c>
      <c r="D64" s="1668"/>
      <c r="E64" s="1668"/>
      <c r="F64" s="1633"/>
      <c r="G64" s="1669"/>
      <c r="H64" s="1670"/>
      <c r="I64" s="1643"/>
      <c r="J64" s="1671"/>
      <c r="K64" s="1642" t="s">
        <v>144</v>
      </c>
      <c r="L64" s="1642"/>
      <c r="M64" s="1672" t="s">
        <v>504</v>
      </c>
      <c r="N64" s="1669"/>
      <c r="O64" s="1670"/>
      <c r="P64" s="1643"/>
      <c r="Q64" s="1671"/>
      <c r="R64" s="1642" t="s">
        <v>144</v>
      </c>
      <c r="S64" s="1642"/>
      <c r="T64" s="1464" t="s">
        <v>321</v>
      </c>
      <c r="U64" s="1669"/>
      <c r="V64" s="1643"/>
      <c r="W64" s="1670"/>
      <c r="X64" s="1671"/>
      <c r="Y64" s="1642"/>
      <c r="Z64" s="1464"/>
      <c r="AA64" s="1669"/>
      <c r="AB64" s="1670"/>
      <c r="AC64" s="1670"/>
      <c r="AD64" s="1671"/>
      <c r="AE64" s="1642"/>
      <c r="AF64" s="1672"/>
      <c r="AG64" s="1674"/>
      <c r="AH64" s="1674"/>
      <c r="AI64" s="1670"/>
      <c r="AJ64" s="1675"/>
      <c r="AK64" s="1642" t="s">
        <v>144</v>
      </c>
      <c r="AL64" s="1672" t="s">
        <v>246</v>
      </c>
      <c r="AM64" s="1669" t="s">
        <v>39</v>
      </c>
      <c r="AN64" s="1670" t="s">
        <v>135</v>
      </c>
      <c r="AO64" s="1670">
        <v>14</v>
      </c>
      <c r="AP64" s="1643" t="s">
        <v>343</v>
      </c>
      <c r="AQ64" s="1676"/>
      <c r="AR64" s="1677"/>
      <c r="AS64" s="1677"/>
      <c r="AT64" s="1678"/>
      <c r="AU64" s="1784"/>
    </row>
    <row r="65" spans="1:47" s="1342" customFormat="1" ht="12.75">
      <c r="A65" s="1665"/>
      <c r="B65" s="1721"/>
      <c r="C65" s="1782"/>
      <c r="D65" s="1668"/>
      <c r="E65" s="1668"/>
      <c r="F65" s="1633"/>
      <c r="G65" s="1669"/>
      <c r="H65" s="1670"/>
      <c r="I65" s="1643"/>
      <c r="J65" s="1671"/>
      <c r="K65" s="1642"/>
      <c r="L65" s="1642"/>
      <c r="M65" s="1464"/>
      <c r="N65" s="1669"/>
      <c r="O65" s="1670"/>
      <c r="P65" s="1643"/>
      <c r="Q65" s="1671"/>
      <c r="R65" s="1642"/>
      <c r="S65" s="1642"/>
      <c r="T65" s="1464"/>
      <c r="U65" s="1785"/>
      <c r="V65" s="1786"/>
      <c r="W65" s="1787"/>
      <c r="X65" s="1788"/>
      <c r="Y65" s="1642"/>
      <c r="Z65" s="1464"/>
      <c r="AA65" s="1669"/>
      <c r="AB65" s="1670"/>
      <c r="AC65" s="1670"/>
      <c r="AD65" s="1671"/>
      <c r="AE65" s="1642"/>
      <c r="AF65" s="1672"/>
      <c r="AG65" s="1674"/>
      <c r="AH65" s="1674"/>
      <c r="AI65" s="1670"/>
      <c r="AJ65" s="1675"/>
      <c r="AK65" s="1642"/>
      <c r="AL65" s="1335"/>
      <c r="AM65" s="1669"/>
      <c r="AN65" s="1670"/>
      <c r="AO65" s="1670"/>
      <c r="AP65" s="1643"/>
      <c r="AQ65" s="1676"/>
      <c r="AR65" s="1677"/>
      <c r="AS65" s="1677"/>
      <c r="AT65" s="1678"/>
      <c r="AU65" s="1784"/>
    </row>
    <row r="66" spans="1:47" s="1688" customFormat="1" ht="12.75">
      <c r="A66" s="1665"/>
      <c r="B66" s="1747"/>
      <c r="C66" s="1783"/>
      <c r="D66" s="1684"/>
      <c r="E66" s="1684"/>
      <c r="F66" s="1685"/>
      <c r="G66" s="1686"/>
      <c r="H66" s="1687"/>
      <c r="J66" s="1689"/>
      <c r="K66" s="1684"/>
      <c r="L66" s="1684"/>
      <c r="M66" s="1692"/>
      <c r="N66" s="1686"/>
      <c r="O66" s="1687"/>
      <c r="Q66" s="1689"/>
      <c r="R66" s="1684"/>
      <c r="S66" s="1684"/>
      <c r="T66" s="1692"/>
      <c r="U66" s="1789"/>
      <c r="V66" s="1790"/>
      <c r="W66" s="1791"/>
      <c r="X66" s="1792"/>
      <c r="Y66" s="1684"/>
      <c r="Z66" s="1692"/>
      <c r="AA66" s="1686"/>
      <c r="AB66" s="1687"/>
      <c r="AC66" s="1687"/>
      <c r="AD66" s="1689"/>
      <c r="AE66" s="1684"/>
      <c r="AF66" s="1690"/>
      <c r="AG66" s="1693"/>
      <c r="AH66" s="1693"/>
      <c r="AI66" s="1687"/>
      <c r="AJ66" s="1694"/>
      <c r="AK66" s="1684"/>
      <c r="AL66" s="1692"/>
      <c r="AM66" s="1686"/>
      <c r="AN66" s="1687"/>
      <c r="AO66" s="1687"/>
      <c r="AQ66" s="1695"/>
      <c r="AR66" s="1696"/>
      <c r="AS66" s="1696"/>
      <c r="AT66" s="1697"/>
      <c r="AU66" s="1793"/>
    </row>
    <row r="67" spans="1:47" s="1342" customFormat="1" ht="12.75">
      <c r="A67" s="1665"/>
      <c r="B67" s="1794">
        <v>19</v>
      </c>
      <c r="C67" s="1782" t="s">
        <v>148</v>
      </c>
      <c r="D67" s="1668" t="s">
        <v>148</v>
      </c>
      <c r="E67" s="1668"/>
      <c r="F67" s="1633" t="s">
        <v>149</v>
      </c>
      <c r="G67" s="1669"/>
      <c r="H67" s="1670"/>
      <c r="I67" s="1643"/>
      <c r="J67" s="1671"/>
      <c r="K67" s="1642"/>
      <c r="L67" s="1642"/>
      <c r="M67" s="1464"/>
      <c r="N67" s="1669"/>
      <c r="O67" s="1670"/>
      <c r="P67" s="1643"/>
      <c r="Q67" s="1671"/>
      <c r="R67" s="1642"/>
      <c r="S67" s="1642"/>
      <c r="T67" s="1464"/>
      <c r="U67" s="1669"/>
      <c r="V67" s="1643"/>
      <c r="W67" s="1670"/>
      <c r="X67" s="1671"/>
      <c r="Y67" s="1642"/>
      <c r="Z67" s="1464"/>
      <c r="AA67" s="1669"/>
      <c r="AB67" s="1670"/>
      <c r="AC67" s="1670"/>
      <c r="AD67" s="1671"/>
      <c r="AE67" s="1642"/>
      <c r="AF67" s="1672"/>
      <c r="AG67" s="1674"/>
      <c r="AH67" s="1674"/>
      <c r="AI67" s="1670"/>
      <c r="AJ67" s="1675"/>
      <c r="AK67" s="1642"/>
      <c r="AL67" s="1335"/>
      <c r="AM67" s="1723"/>
      <c r="AN67" s="1670"/>
      <c r="AO67" s="1670"/>
      <c r="AP67" s="1643"/>
      <c r="AQ67" s="1676"/>
      <c r="AR67" s="1677"/>
      <c r="AS67" s="1677"/>
      <c r="AT67" s="1678"/>
      <c r="AU67" s="1784"/>
    </row>
    <row r="68" spans="1:47" s="1342" customFormat="1" ht="12.75">
      <c r="A68" s="1665"/>
      <c r="B68" s="1794"/>
      <c r="C68" s="1782"/>
      <c r="D68" s="1668"/>
      <c r="E68" s="1668"/>
      <c r="F68" s="1633"/>
      <c r="G68" s="1669"/>
      <c r="H68" s="1670"/>
      <c r="I68" s="1643"/>
      <c r="J68" s="1671"/>
      <c r="K68" s="1642"/>
      <c r="L68" s="1642"/>
      <c r="M68" s="1464"/>
      <c r="N68" s="1669"/>
      <c r="O68" s="1670"/>
      <c r="P68" s="1643"/>
      <c r="Q68" s="1671"/>
      <c r="R68" s="1642"/>
      <c r="S68" s="1642"/>
      <c r="T68" s="1464"/>
      <c r="U68" s="1669"/>
      <c r="V68" s="1643"/>
      <c r="W68" s="1670"/>
      <c r="X68" s="1671"/>
      <c r="Y68" s="1642"/>
      <c r="Z68" s="1464"/>
      <c r="AA68" s="1669"/>
      <c r="AB68" s="1670"/>
      <c r="AC68" s="1670"/>
      <c r="AD68" s="1671"/>
      <c r="AE68" s="1642"/>
      <c r="AF68" s="1672"/>
      <c r="AG68" s="1674"/>
      <c r="AH68" s="1674"/>
      <c r="AI68" s="1670"/>
      <c r="AJ68" s="1675"/>
      <c r="AK68" s="1642"/>
      <c r="AL68" s="1335"/>
      <c r="AM68" s="1669"/>
      <c r="AN68" s="1670"/>
      <c r="AO68" s="1670"/>
      <c r="AP68" s="1677"/>
      <c r="AQ68" s="1676"/>
      <c r="AR68" s="1677"/>
      <c r="AS68" s="1677"/>
      <c r="AT68" s="1678"/>
      <c r="AU68" s="1784"/>
    </row>
    <row r="69" spans="1:47" s="1342" customFormat="1" ht="13.5" thickBot="1">
      <c r="A69" s="1665"/>
      <c r="B69" s="1795"/>
      <c r="C69" s="1725"/>
      <c r="D69" s="1726"/>
      <c r="E69" s="1726"/>
      <c r="F69" s="1727"/>
      <c r="G69" s="1737"/>
      <c r="H69" s="1729"/>
      <c r="I69" s="1734"/>
      <c r="J69" s="1735"/>
      <c r="K69" s="1726"/>
      <c r="L69" s="1726"/>
      <c r="M69" s="1736"/>
      <c r="N69" s="1737"/>
      <c r="O69" s="1729"/>
      <c r="P69" s="1734"/>
      <c r="Q69" s="1735"/>
      <c r="R69" s="1726"/>
      <c r="S69" s="1726"/>
      <c r="T69" s="1736"/>
      <c r="U69" s="1737"/>
      <c r="V69" s="1734"/>
      <c r="W69" s="1729"/>
      <c r="X69" s="1735"/>
      <c r="Y69" s="1726"/>
      <c r="Z69" s="1736"/>
      <c r="AA69" s="1737"/>
      <c r="AB69" s="1729"/>
      <c r="AC69" s="1729"/>
      <c r="AD69" s="1735"/>
      <c r="AE69" s="1726"/>
      <c r="AF69" s="1732"/>
      <c r="AG69" s="1730"/>
      <c r="AH69" s="1730"/>
      <c r="AI69" s="1729"/>
      <c r="AJ69" s="1739"/>
      <c r="AK69" s="1726"/>
      <c r="AL69" s="1732"/>
      <c r="AM69" s="1737"/>
      <c r="AN69" s="1729"/>
      <c r="AO69" s="1729"/>
      <c r="AP69" s="1731"/>
      <c r="AQ69" s="1741"/>
      <c r="AR69" s="1731"/>
      <c r="AS69" s="1731"/>
      <c r="AT69" s="1742"/>
      <c r="AU69" s="1796"/>
    </row>
    <row r="70" spans="1:47" s="1342" customFormat="1" ht="13.5" thickTop="1">
      <c r="A70" s="1665"/>
      <c r="B70" s="1797">
        <v>20</v>
      </c>
      <c r="C70" s="1667" t="s">
        <v>151</v>
      </c>
      <c r="D70" s="1668"/>
      <c r="E70" s="1668"/>
      <c r="F70" s="1633"/>
      <c r="G70" s="1669"/>
      <c r="H70" s="1670"/>
      <c r="I70" s="1643"/>
      <c r="J70" s="1671"/>
      <c r="K70" s="1642"/>
      <c r="L70" s="1642"/>
      <c r="M70" s="1464"/>
      <c r="N70" s="1669"/>
      <c r="O70" s="1670"/>
      <c r="P70" s="1643"/>
      <c r="Q70" s="1671"/>
      <c r="R70" s="1642"/>
      <c r="S70" s="1642"/>
      <c r="T70" s="1464"/>
      <c r="U70" s="1669"/>
      <c r="V70" s="1643"/>
      <c r="W70" s="1670"/>
      <c r="X70" s="1671"/>
      <c r="Y70" s="1642"/>
      <c r="Z70" s="1464"/>
      <c r="AA70" s="1669"/>
      <c r="AB70" s="1670"/>
      <c r="AC70" s="1670"/>
      <c r="AD70" s="1671"/>
      <c r="AE70" s="1642" t="s">
        <v>151</v>
      </c>
      <c r="AF70" s="1672" t="s">
        <v>315</v>
      </c>
      <c r="AG70" s="1669"/>
      <c r="AH70" s="1643"/>
      <c r="AI70" s="1670"/>
      <c r="AJ70" s="1675"/>
      <c r="AK70" s="1642"/>
      <c r="AL70" s="1672"/>
      <c r="AM70" s="1669"/>
      <c r="AN70" s="1670"/>
      <c r="AO70" s="1670"/>
      <c r="AP70" s="1677"/>
      <c r="AQ70" s="1676"/>
      <c r="AR70" s="1677"/>
      <c r="AS70" s="1677"/>
      <c r="AT70" s="1678"/>
      <c r="AU70" s="1784"/>
    </row>
    <row r="71" spans="1:47" s="1342" customFormat="1" ht="12.75">
      <c r="A71" s="1665" t="s">
        <v>358</v>
      </c>
      <c r="B71" s="1794"/>
      <c r="C71" s="1782"/>
      <c r="D71" s="1668"/>
      <c r="E71" s="1668"/>
      <c r="F71" s="1633"/>
      <c r="G71" s="1669"/>
      <c r="H71" s="1670"/>
      <c r="I71" s="1643"/>
      <c r="J71" s="1671"/>
      <c r="K71" s="1642"/>
      <c r="L71" s="1642"/>
      <c r="M71" s="1464"/>
      <c r="N71" s="1669"/>
      <c r="O71" s="1670"/>
      <c r="P71" s="1643"/>
      <c r="Q71" s="1671"/>
      <c r="R71" s="1642"/>
      <c r="S71" s="1642"/>
      <c r="T71" s="1464"/>
      <c r="U71" s="1669"/>
      <c r="V71" s="1643"/>
      <c r="W71" s="1670"/>
      <c r="X71" s="1671"/>
      <c r="Y71" s="1642"/>
      <c r="Z71" s="1464"/>
      <c r="AA71" s="1669"/>
      <c r="AB71" s="1670"/>
      <c r="AC71" s="1670"/>
      <c r="AD71" s="1671"/>
      <c r="AE71" s="1642"/>
      <c r="AF71" s="1672"/>
      <c r="AG71" s="1669"/>
      <c r="AH71" s="1643"/>
      <c r="AI71" s="1670"/>
      <c r="AJ71" s="1675"/>
      <c r="AK71" s="1642"/>
      <c r="AL71" s="1672"/>
      <c r="AM71" s="1669"/>
      <c r="AN71" s="1670"/>
      <c r="AO71" s="1670"/>
      <c r="AP71" s="1677"/>
      <c r="AQ71" s="1676"/>
      <c r="AR71" s="1677"/>
      <c r="AS71" s="1677"/>
      <c r="AT71" s="1678"/>
      <c r="AU71" s="1784"/>
    </row>
    <row r="72" spans="1:47" s="1342" customFormat="1" ht="12.75">
      <c r="A72" s="1665"/>
      <c r="B72" s="1798"/>
      <c r="C72" s="1783"/>
      <c r="D72" s="1684"/>
      <c r="E72" s="1684"/>
      <c r="F72" s="1685"/>
      <c r="G72" s="1686"/>
      <c r="H72" s="1687"/>
      <c r="I72" s="1688"/>
      <c r="J72" s="1689"/>
      <c r="K72" s="1684"/>
      <c r="L72" s="1684"/>
      <c r="M72" s="1692"/>
      <c r="N72" s="1686"/>
      <c r="O72" s="1687"/>
      <c r="P72" s="1688"/>
      <c r="Q72" s="1689"/>
      <c r="R72" s="1684"/>
      <c r="S72" s="1684"/>
      <c r="T72" s="1692"/>
      <c r="U72" s="1686"/>
      <c r="V72" s="1688"/>
      <c r="W72" s="1687"/>
      <c r="X72" s="1689"/>
      <c r="Y72" s="1684"/>
      <c r="Z72" s="1692"/>
      <c r="AA72" s="1686"/>
      <c r="AB72" s="1687"/>
      <c r="AC72" s="1687"/>
      <c r="AD72" s="1689"/>
      <c r="AE72" s="1684"/>
      <c r="AF72" s="1690"/>
      <c r="AG72" s="1686"/>
      <c r="AH72" s="1688"/>
      <c r="AI72" s="1687"/>
      <c r="AJ72" s="1694"/>
      <c r="AK72" s="1684"/>
      <c r="AL72" s="1690"/>
      <c r="AM72" s="1686"/>
      <c r="AN72" s="1687"/>
      <c r="AO72" s="1687"/>
      <c r="AP72" s="1696"/>
      <c r="AQ72" s="1695"/>
      <c r="AR72" s="1696"/>
      <c r="AS72" s="1696"/>
      <c r="AT72" s="1697"/>
      <c r="AU72" s="1793"/>
    </row>
    <row r="73" spans="1:47" s="1342" customFormat="1" ht="12.75">
      <c r="A73" s="1665"/>
      <c r="B73" s="1794">
        <v>21</v>
      </c>
      <c r="C73" s="1782" t="s">
        <v>134</v>
      </c>
      <c r="D73" s="1668"/>
      <c r="E73" s="1668"/>
      <c r="F73" s="1633"/>
      <c r="G73" s="1669"/>
      <c r="H73" s="1670"/>
      <c r="I73" s="1643"/>
      <c r="J73" s="1671"/>
      <c r="K73" s="1642"/>
      <c r="L73" s="1642"/>
      <c r="M73" s="1464"/>
      <c r="N73" s="1669"/>
      <c r="O73" s="1670"/>
      <c r="P73" s="1643"/>
      <c r="Q73" s="1671"/>
      <c r="R73" s="1642" t="s">
        <v>134</v>
      </c>
      <c r="S73" s="1642"/>
      <c r="T73" s="1464" t="s">
        <v>397</v>
      </c>
      <c r="U73" s="1669"/>
      <c r="V73" s="1643"/>
      <c r="W73" s="1670"/>
      <c r="X73" s="1671"/>
      <c r="Y73" s="1642"/>
      <c r="Z73" s="1464"/>
      <c r="AA73" s="1669"/>
      <c r="AB73" s="1670"/>
      <c r="AC73" s="1670"/>
      <c r="AD73" s="1671"/>
      <c r="AE73" s="1642"/>
      <c r="AF73" s="1672"/>
      <c r="AG73" s="1674"/>
      <c r="AH73" s="1674"/>
      <c r="AI73" s="1670"/>
      <c r="AJ73" s="1675"/>
      <c r="AK73" s="1642"/>
      <c r="AL73" s="1701"/>
      <c r="AM73" s="1723"/>
      <c r="AN73" s="1670"/>
      <c r="AO73" s="1670"/>
      <c r="AP73" s="1643"/>
      <c r="AQ73" s="1676"/>
      <c r="AR73" s="1677"/>
      <c r="AS73" s="1677"/>
      <c r="AT73" s="1678"/>
      <c r="AU73" s="1784"/>
    </row>
    <row r="74" spans="1:47" s="1342" customFormat="1" ht="12.75">
      <c r="A74" s="1665"/>
      <c r="B74" s="1794"/>
      <c r="C74" s="1782"/>
      <c r="D74" s="1668"/>
      <c r="E74" s="1668"/>
      <c r="F74" s="1633"/>
      <c r="G74" s="1669"/>
      <c r="H74" s="1670"/>
      <c r="I74" s="1643"/>
      <c r="J74" s="1671"/>
      <c r="K74" s="1642"/>
      <c r="L74" s="1642"/>
      <c r="M74" s="1464"/>
      <c r="N74" s="1669"/>
      <c r="O74" s="1670"/>
      <c r="P74" s="1643"/>
      <c r="Q74" s="1671"/>
      <c r="R74" s="1642"/>
      <c r="S74" s="1642"/>
      <c r="T74" s="1464"/>
      <c r="U74" s="1669"/>
      <c r="V74" s="1643"/>
      <c r="W74" s="1670"/>
      <c r="X74" s="1671"/>
      <c r="Y74" s="1642"/>
      <c r="Z74" s="1464"/>
      <c r="AA74" s="1669"/>
      <c r="AB74" s="1670"/>
      <c r="AC74" s="1670"/>
      <c r="AD74" s="1671"/>
      <c r="AE74" s="1642"/>
      <c r="AF74" s="1672"/>
      <c r="AG74" s="1674"/>
      <c r="AH74" s="1674"/>
      <c r="AI74" s="1670"/>
      <c r="AJ74" s="1675"/>
      <c r="AK74" s="1642"/>
      <c r="AL74" s="1464"/>
      <c r="AM74" s="1669"/>
      <c r="AN74" s="1670"/>
      <c r="AO74" s="1670"/>
      <c r="AP74" s="1643"/>
      <c r="AQ74" s="1676"/>
      <c r="AR74" s="1677"/>
      <c r="AS74" s="1677"/>
      <c r="AT74" s="1678"/>
      <c r="AU74" s="1784"/>
    </row>
    <row r="75" spans="1:47" s="1342" customFormat="1" ht="12.75">
      <c r="A75" s="1665"/>
      <c r="B75" s="1799"/>
      <c r="C75" s="1783"/>
      <c r="D75" s="1684"/>
      <c r="E75" s="1684"/>
      <c r="F75" s="1685"/>
      <c r="G75" s="1686"/>
      <c r="H75" s="1687"/>
      <c r="I75" s="1688"/>
      <c r="J75" s="1689"/>
      <c r="K75" s="1684"/>
      <c r="L75" s="1684"/>
      <c r="M75" s="1692"/>
      <c r="N75" s="1686"/>
      <c r="O75" s="1687"/>
      <c r="P75" s="1688"/>
      <c r="Q75" s="1689"/>
      <c r="R75" s="1684"/>
      <c r="S75" s="1684"/>
      <c r="T75" s="1692"/>
      <c r="U75" s="1686"/>
      <c r="V75" s="1688"/>
      <c r="W75" s="1687"/>
      <c r="X75" s="1689"/>
      <c r="Y75" s="1684"/>
      <c r="Z75" s="1692"/>
      <c r="AA75" s="1686"/>
      <c r="AB75" s="1687"/>
      <c r="AC75" s="1687"/>
      <c r="AD75" s="1689"/>
      <c r="AE75" s="1684"/>
      <c r="AF75" s="1690"/>
      <c r="AG75" s="1693"/>
      <c r="AH75" s="1693"/>
      <c r="AI75" s="1687"/>
      <c r="AJ75" s="1694"/>
      <c r="AK75" s="1684"/>
      <c r="AL75" s="1692"/>
      <c r="AM75" s="1686"/>
      <c r="AN75" s="1687"/>
      <c r="AO75" s="1687"/>
      <c r="AP75" s="1688"/>
      <c r="AQ75" s="1695"/>
      <c r="AR75" s="1696"/>
      <c r="AS75" s="1696"/>
      <c r="AT75" s="1697"/>
      <c r="AU75" s="1793"/>
    </row>
    <row r="76" spans="1:47" s="1342" customFormat="1" ht="12.75">
      <c r="A76" s="1665"/>
      <c r="B76" s="1794">
        <v>22</v>
      </c>
      <c r="C76" s="1782" t="s">
        <v>137</v>
      </c>
      <c r="D76" s="1668" t="s">
        <v>137</v>
      </c>
      <c r="E76" s="1668"/>
      <c r="F76" s="1633" t="s">
        <v>149</v>
      </c>
      <c r="G76" s="1669"/>
      <c r="H76" s="1670"/>
      <c r="I76" s="1643"/>
      <c r="J76" s="1671"/>
      <c r="K76" s="1642"/>
      <c r="L76" s="1642"/>
      <c r="M76" s="1672"/>
      <c r="N76" s="1669"/>
      <c r="O76" s="1670"/>
      <c r="P76" s="1643"/>
      <c r="Q76" s="1671"/>
      <c r="R76" s="1642"/>
      <c r="S76" s="1642"/>
      <c r="T76" s="1464"/>
      <c r="U76" s="1669"/>
      <c r="V76" s="1643"/>
      <c r="W76" s="1670"/>
      <c r="X76" s="1671"/>
      <c r="Y76" s="1642"/>
      <c r="Z76" s="1464"/>
      <c r="AA76" s="1669"/>
      <c r="AB76" s="1670"/>
      <c r="AC76" s="1670"/>
      <c r="AD76" s="1671"/>
      <c r="AE76" s="1642"/>
      <c r="AF76" s="1672"/>
      <c r="AG76" s="1669"/>
      <c r="AH76" s="1643"/>
      <c r="AI76" s="1670"/>
      <c r="AJ76" s="1675"/>
      <c r="AK76" s="1642"/>
      <c r="AL76" s="1335"/>
      <c r="AM76" s="1669"/>
      <c r="AN76" s="1670"/>
      <c r="AO76" s="1670"/>
      <c r="AP76" s="1643"/>
      <c r="AQ76" s="1676"/>
      <c r="AR76" s="1677"/>
      <c r="AS76" s="1677"/>
      <c r="AT76" s="1678"/>
      <c r="AU76" s="1784"/>
    </row>
    <row r="77" spans="1:47" s="1342" customFormat="1" ht="12.75">
      <c r="A77" s="1665"/>
      <c r="B77" s="1794"/>
      <c r="C77" s="1782"/>
      <c r="D77" s="1668"/>
      <c r="E77" s="1668"/>
      <c r="F77" s="1633"/>
      <c r="G77" s="1669"/>
      <c r="H77" s="1670"/>
      <c r="I77" s="1643"/>
      <c r="J77" s="1671"/>
      <c r="K77" s="1642"/>
      <c r="L77" s="1642"/>
      <c r="M77" s="1464"/>
      <c r="N77" s="1669"/>
      <c r="O77" s="1670"/>
      <c r="P77" s="1643"/>
      <c r="Q77" s="1671"/>
      <c r="R77" s="1642"/>
      <c r="S77" s="1642"/>
      <c r="T77" s="1464"/>
      <c r="U77" s="1669"/>
      <c r="V77" s="1643"/>
      <c r="W77" s="1670"/>
      <c r="X77" s="1671"/>
      <c r="Y77" s="1642"/>
      <c r="Z77" s="1464"/>
      <c r="AA77" s="1669"/>
      <c r="AB77" s="1670"/>
      <c r="AC77" s="1670"/>
      <c r="AD77" s="1671"/>
      <c r="AE77" s="1642"/>
      <c r="AF77" s="1672"/>
      <c r="AG77" s="1669"/>
      <c r="AH77" s="1643"/>
      <c r="AI77" s="1670"/>
      <c r="AJ77" s="1675"/>
      <c r="AK77" s="1642"/>
      <c r="AL77" s="1335"/>
      <c r="AM77" s="1669"/>
      <c r="AN77" s="1670"/>
      <c r="AO77" s="1670"/>
      <c r="AP77" s="1643"/>
      <c r="AQ77" s="1676"/>
      <c r="AR77" s="1677"/>
      <c r="AS77" s="1677"/>
      <c r="AT77" s="1678"/>
      <c r="AU77" s="1784"/>
    </row>
    <row r="78" spans="1:47" s="1342" customFormat="1" ht="12.75">
      <c r="A78" s="1665"/>
      <c r="B78" s="1797"/>
      <c r="C78" s="1782"/>
      <c r="D78" s="1668"/>
      <c r="E78" s="1668"/>
      <c r="F78" s="1633"/>
      <c r="G78" s="1669"/>
      <c r="H78" s="1670"/>
      <c r="I78" s="1643"/>
      <c r="J78" s="1671"/>
      <c r="K78" s="1642"/>
      <c r="L78" s="1642"/>
      <c r="M78" s="1464"/>
      <c r="N78" s="1669"/>
      <c r="O78" s="1670"/>
      <c r="P78" s="1643"/>
      <c r="Q78" s="1671"/>
      <c r="R78" s="1642"/>
      <c r="S78" s="1642"/>
      <c r="T78" s="1464"/>
      <c r="U78" s="1669"/>
      <c r="V78" s="1643"/>
      <c r="W78" s="1670"/>
      <c r="X78" s="1671"/>
      <c r="Y78" s="1642"/>
      <c r="Z78" s="1464"/>
      <c r="AA78" s="1669"/>
      <c r="AB78" s="1670"/>
      <c r="AC78" s="1670"/>
      <c r="AD78" s="1671"/>
      <c r="AE78" s="1642"/>
      <c r="AF78" s="1672"/>
      <c r="AG78" s="1669"/>
      <c r="AH78" s="1643"/>
      <c r="AI78" s="1670"/>
      <c r="AJ78" s="1675"/>
      <c r="AK78" s="1642"/>
      <c r="AL78" s="1335"/>
      <c r="AM78" s="1669"/>
      <c r="AN78" s="1670"/>
      <c r="AO78" s="1670"/>
      <c r="AP78" s="1643"/>
      <c r="AQ78" s="1676"/>
      <c r="AR78" s="1677"/>
      <c r="AS78" s="1677"/>
      <c r="AT78" s="1678"/>
      <c r="AU78" s="1784"/>
    </row>
    <row r="79" spans="1:47" s="1342" customFormat="1" ht="12.75">
      <c r="A79" s="1665"/>
      <c r="B79" s="1799"/>
      <c r="C79" s="1783"/>
      <c r="D79" s="1684"/>
      <c r="E79" s="1684"/>
      <c r="F79" s="1685"/>
      <c r="G79" s="1686"/>
      <c r="H79" s="1687"/>
      <c r="I79" s="1688"/>
      <c r="J79" s="1689"/>
      <c r="K79" s="1684"/>
      <c r="L79" s="1684"/>
      <c r="M79" s="1692"/>
      <c r="N79" s="1686"/>
      <c r="O79" s="1687"/>
      <c r="P79" s="1688"/>
      <c r="Q79" s="1689"/>
      <c r="R79" s="1684"/>
      <c r="S79" s="1684"/>
      <c r="T79" s="1692"/>
      <c r="U79" s="1686"/>
      <c r="V79" s="1688"/>
      <c r="W79" s="1687"/>
      <c r="X79" s="1689"/>
      <c r="Y79" s="1684"/>
      <c r="Z79" s="1692"/>
      <c r="AA79" s="1686"/>
      <c r="AB79" s="1687"/>
      <c r="AC79" s="1687"/>
      <c r="AD79" s="1689"/>
      <c r="AE79" s="1684"/>
      <c r="AF79" s="1690"/>
      <c r="AG79" s="1686"/>
      <c r="AH79" s="1688"/>
      <c r="AI79" s="1687"/>
      <c r="AJ79" s="1694"/>
      <c r="AK79" s="1684"/>
      <c r="AL79" s="1692"/>
      <c r="AM79" s="1686"/>
      <c r="AN79" s="1687"/>
      <c r="AO79" s="1687"/>
      <c r="AP79" s="1688"/>
      <c r="AQ79" s="1695"/>
      <c r="AR79" s="1696"/>
      <c r="AS79" s="1696"/>
      <c r="AT79" s="1697"/>
      <c r="AU79" s="1793"/>
    </row>
    <row r="80" spans="1:47" s="1342" customFormat="1" ht="12.75">
      <c r="A80" s="1665"/>
      <c r="B80" s="1666">
        <v>23</v>
      </c>
      <c r="C80" s="1782" t="s">
        <v>140</v>
      </c>
      <c r="D80" s="1668"/>
      <c r="E80" s="1668"/>
      <c r="F80" s="1633"/>
      <c r="G80" s="1669"/>
      <c r="H80" s="1670"/>
      <c r="I80" s="1643"/>
      <c r="J80" s="1671"/>
      <c r="K80" s="1642"/>
      <c r="L80" s="1642"/>
      <c r="M80" s="1464"/>
      <c r="N80" s="1669"/>
      <c r="O80" s="1670"/>
      <c r="P80" s="1643"/>
      <c r="Q80" s="1671"/>
      <c r="R80" s="1642" t="s">
        <v>140</v>
      </c>
      <c r="S80" s="1642"/>
      <c r="T80" s="1464" t="s">
        <v>702</v>
      </c>
      <c r="U80" s="1669"/>
      <c r="V80" s="1643"/>
      <c r="W80" s="1670"/>
      <c r="X80" s="1671"/>
      <c r="Y80" s="1642"/>
      <c r="Z80" s="1464"/>
      <c r="AA80" s="1669"/>
      <c r="AB80" s="1670"/>
      <c r="AC80" s="1670"/>
      <c r="AD80" s="1671"/>
      <c r="AE80" s="1642"/>
      <c r="AF80" s="1672"/>
      <c r="AG80" s="1674"/>
      <c r="AH80" s="1674"/>
      <c r="AI80" s="1670"/>
      <c r="AJ80" s="1675"/>
      <c r="AK80" s="1642"/>
      <c r="AL80" s="1335"/>
      <c r="AM80" s="1669"/>
      <c r="AN80" s="1670"/>
      <c r="AO80" s="1670"/>
      <c r="AP80" s="1643"/>
      <c r="AQ80" s="1676"/>
      <c r="AR80" s="1677"/>
      <c r="AS80" s="1677"/>
      <c r="AT80" s="1678"/>
      <c r="AU80" s="1784"/>
    </row>
    <row r="81" spans="1:47" s="1342" customFormat="1" ht="12.75">
      <c r="A81" s="1665"/>
      <c r="B81" s="1797"/>
      <c r="C81" s="1782"/>
      <c r="D81" s="1668"/>
      <c r="E81" s="1668"/>
      <c r="F81" s="1633"/>
      <c r="G81" s="1669"/>
      <c r="H81" s="1670"/>
      <c r="I81" s="1643"/>
      <c r="J81" s="1671"/>
      <c r="K81" s="1642"/>
      <c r="L81" s="1642"/>
      <c r="M81" s="1464"/>
      <c r="N81" s="1669"/>
      <c r="O81" s="1670"/>
      <c r="P81" s="1643"/>
      <c r="Q81" s="1671"/>
      <c r="R81" s="1642"/>
      <c r="S81" s="1642"/>
      <c r="T81" s="1464"/>
      <c r="U81" s="1669"/>
      <c r="V81" s="1643"/>
      <c r="W81" s="1670"/>
      <c r="X81" s="1671"/>
      <c r="Y81" s="1642"/>
      <c r="Z81" s="1464"/>
      <c r="AA81" s="1669"/>
      <c r="AB81" s="1670"/>
      <c r="AC81" s="1670"/>
      <c r="AD81" s="1671"/>
      <c r="AE81" s="1642"/>
      <c r="AF81" s="1672"/>
      <c r="AG81" s="1674"/>
      <c r="AH81" s="1674"/>
      <c r="AI81" s="1670"/>
      <c r="AJ81" s="1675"/>
      <c r="AK81" s="1642"/>
      <c r="AL81" s="1335"/>
      <c r="AM81" s="1669"/>
      <c r="AN81" s="1670"/>
      <c r="AO81" s="1670"/>
      <c r="AP81" s="1643"/>
      <c r="AQ81" s="1676"/>
      <c r="AR81" s="1677"/>
      <c r="AS81" s="1678"/>
      <c r="AT81" s="1678"/>
      <c r="AU81" s="1784"/>
    </row>
    <row r="82" spans="1:47" s="1342" customFormat="1" ht="12.75">
      <c r="A82" s="1665"/>
      <c r="B82" s="1799"/>
      <c r="C82" s="1783"/>
      <c r="D82" s="1684"/>
      <c r="E82" s="1684"/>
      <c r="F82" s="1685"/>
      <c r="G82" s="1686"/>
      <c r="H82" s="1687"/>
      <c r="I82" s="1688"/>
      <c r="J82" s="1689"/>
      <c r="K82" s="1684"/>
      <c r="L82" s="1684"/>
      <c r="M82" s="1692"/>
      <c r="N82" s="1686"/>
      <c r="O82" s="1687"/>
      <c r="P82" s="1688"/>
      <c r="Q82" s="1689"/>
      <c r="R82" s="1684"/>
      <c r="S82" s="1684"/>
      <c r="T82" s="1759"/>
      <c r="U82" s="1686"/>
      <c r="V82" s="1688"/>
      <c r="W82" s="1687"/>
      <c r="X82" s="1689"/>
      <c r="Y82" s="1684"/>
      <c r="Z82" s="1692"/>
      <c r="AA82" s="1686"/>
      <c r="AB82" s="1687"/>
      <c r="AC82" s="1687"/>
      <c r="AD82" s="1689"/>
      <c r="AE82" s="1684"/>
      <c r="AF82" s="1690"/>
      <c r="AG82" s="1693"/>
      <c r="AH82" s="1693"/>
      <c r="AI82" s="1687"/>
      <c r="AJ82" s="1694"/>
      <c r="AK82" s="1684"/>
      <c r="AL82" s="1692"/>
      <c r="AM82" s="1686"/>
      <c r="AN82" s="1687"/>
      <c r="AO82" s="1687"/>
      <c r="AP82" s="1688"/>
      <c r="AQ82" s="1695"/>
      <c r="AR82" s="1696"/>
      <c r="AS82" s="1696"/>
      <c r="AT82" s="1697"/>
      <c r="AU82" s="1793"/>
    </row>
    <row r="83" spans="1:47" s="1342" customFormat="1" ht="12.75">
      <c r="A83" s="1665"/>
      <c r="B83" s="1794">
        <v>24</v>
      </c>
      <c r="C83" s="1782" t="s">
        <v>142</v>
      </c>
      <c r="D83" s="1668"/>
      <c r="E83" s="1668"/>
      <c r="F83" s="1633"/>
      <c r="G83" s="1669"/>
      <c r="H83" s="1670"/>
      <c r="I83" s="1643"/>
      <c r="J83" s="1671"/>
      <c r="K83" s="1642"/>
      <c r="L83" s="1642"/>
      <c r="M83" s="1464"/>
      <c r="N83" s="1669"/>
      <c r="O83" s="1670"/>
      <c r="P83" s="1643"/>
      <c r="Q83" s="1671"/>
      <c r="R83" s="1642"/>
      <c r="S83" s="1642"/>
      <c r="T83" s="1464"/>
      <c r="U83" s="1669"/>
      <c r="V83" s="1643"/>
      <c r="W83" s="1670"/>
      <c r="X83" s="1671"/>
      <c r="Y83" s="1642" t="s">
        <v>142</v>
      </c>
      <c r="Z83" s="1464" t="s">
        <v>552</v>
      </c>
      <c r="AA83" s="1709" t="s">
        <v>260</v>
      </c>
      <c r="AB83" s="1711"/>
      <c r="AC83" s="1711"/>
      <c r="AD83" s="1800"/>
      <c r="AE83" s="1642"/>
      <c r="AF83" s="1672"/>
      <c r="AG83" s="1674"/>
      <c r="AH83" s="1674"/>
      <c r="AI83" s="1670"/>
      <c r="AJ83" s="1675"/>
      <c r="AK83" s="1642"/>
      <c r="AL83" s="1672"/>
      <c r="AM83" s="1723"/>
      <c r="AN83" s="1670"/>
      <c r="AO83" s="1670"/>
      <c r="AP83" s="1643"/>
      <c r="AQ83" s="1676"/>
      <c r="AR83" s="1677"/>
      <c r="AS83" s="1677"/>
      <c r="AT83" s="1678"/>
      <c r="AU83" s="1784"/>
    </row>
    <row r="84" spans="1:47" s="1342" customFormat="1" ht="12.75">
      <c r="A84" s="1665"/>
      <c r="B84" s="1794"/>
      <c r="C84" s="1782"/>
      <c r="D84" s="1668"/>
      <c r="E84" s="1668"/>
      <c r="F84" s="1633"/>
      <c r="G84" s="1669"/>
      <c r="H84" s="1670"/>
      <c r="I84" s="1643"/>
      <c r="J84" s="1671"/>
      <c r="K84" s="1642"/>
      <c r="L84" s="1642"/>
      <c r="M84" s="1464"/>
      <c r="N84" s="1669"/>
      <c r="O84" s="1670"/>
      <c r="P84" s="1643"/>
      <c r="Q84" s="1671"/>
      <c r="R84" s="1642"/>
      <c r="S84" s="1642"/>
      <c r="T84" s="1464"/>
      <c r="U84" s="1669"/>
      <c r="V84" s="1643"/>
      <c r="W84" s="1670"/>
      <c r="X84" s="1671"/>
      <c r="Y84" s="1642"/>
      <c r="Z84" s="1464"/>
      <c r="AA84" s="1709" t="s">
        <v>136</v>
      </c>
      <c r="AB84" s="1711" t="s">
        <v>411</v>
      </c>
      <c r="AC84" s="1711">
        <v>20</v>
      </c>
      <c r="AD84" s="1800">
        <v>150</v>
      </c>
      <c r="AE84" s="1642"/>
      <c r="AF84" s="1672"/>
      <c r="AG84" s="1674"/>
      <c r="AH84" s="1674"/>
      <c r="AI84" s="1670"/>
      <c r="AJ84" s="1675"/>
      <c r="AK84" s="1642"/>
      <c r="AL84" s="1672"/>
      <c r="AM84" s="1723"/>
      <c r="AN84" s="1670"/>
      <c r="AO84" s="1670"/>
      <c r="AP84" s="1643"/>
      <c r="AQ84" s="1676"/>
      <c r="AR84" s="1677"/>
      <c r="AS84" s="1677"/>
      <c r="AT84" s="1678"/>
      <c r="AU84" s="1784"/>
    </row>
    <row r="85" spans="1:47" s="1342" customFormat="1" ht="12.75">
      <c r="A85" s="1665"/>
      <c r="B85" s="1794"/>
      <c r="C85" s="1782"/>
      <c r="D85" s="1668"/>
      <c r="E85" s="1668"/>
      <c r="F85" s="1633"/>
      <c r="G85" s="1669"/>
      <c r="H85" s="1670"/>
      <c r="I85" s="1643"/>
      <c r="J85" s="1671"/>
      <c r="K85" s="1642"/>
      <c r="L85" s="1642"/>
      <c r="M85" s="1464"/>
      <c r="N85" s="1669"/>
      <c r="O85" s="1670"/>
      <c r="P85" s="1643"/>
      <c r="Q85" s="1671"/>
      <c r="R85" s="1642"/>
      <c r="S85" s="1642"/>
      <c r="T85" s="1464"/>
      <c r="U85" s="1669"/>
      <c r="V85" s="1643"/>
      <c r="W85" s="1670"/>
      <c r="X85" s="1671"/>
      <c r="Y85" s="1642"/>
      <c r="Z85" s="1464"/>
      <c r="AA85" s="1753" t="s">
        <v>384</v>
      </c>
      <c r="AB85" s="1754"/>
      <c r="AC85" s="1754"/>
      <c r="AD85" s="1755"/>
      <c r="AE85" s="1642"/>
      <c r="AF85" s="1672"/>
      <c r="AG85" s="1674"/>
      <c r="AH85" s="1674"/>
      <c r="AI85" s="1670"/>
      <c r="AJ85" s="1675"/>
      <c r="AK85" s="1642"/>
      <c r="AL85" s="1464"/>
      <c r="AM85" s="1723"/>
      <c r="AN85" s="1670"/>
      <c r="AO85" s="1670"/>
      <c r="AP85" s="1643"/>
      <c r="AQ85" s="1676"/>
      <c r="AR85" s="1677"/>
      <c r="AS85" s="1677"/>
      <c r="AT85" s="1678"/>
      <c r="AU85" s="1784"/>
    </row>
    <row r="86" spans="1:47" s="1342" customFormat="1" ht="12.75">
      <c r="A86" s="1665"/>
      <c r="B86" s="1747"/>
      <c r="C86" s="1683"/>
      <c r="D86" s="1801"/>
      <c r="E86" s="1802"/>
      <c r="F86" s="1803"/>
      <c r="G86" s="1686"/>
      <c r="H86" s="1687"/>
      <c r="I86" s="1687"/>
      <c r="J86" s="1689"/>
      <c r="K86" s="1684"/>
      <c r="L86" s="1684"/>
      <c r="M86" s="1692"/>
      <c r="N86" s="1686"/>
      <c r="O86" s="1687"/>
      <c r="P86" s="1688"/>
      <c r="Q86" s="1689"/>
      <c r="R86" s="1684"/>
      <c r="S86" s="1684"/>
      <c r="T86" s="1692"/>
      <c r="U86" s="1686"/>
      <c r="V86" s="1688"/>
      <c r="W86" s="1687"/>
      <c r="X86" s="1689"/>
      <c r="Y86" s="1684"/>
      <c r="Z86" s="1692"/>
      <c r="AA86" s="1804" t="s">
        <v>136</v>
      </c>
      <c r="AB86" s="1805" t="s">
        <v>410</v>
      </c>
      <c r="AC86" s="1805">
        <v>10</v>
      </c>
      <c r="AD86" s="1806">
        <v>100</v>
      </c>
      <c r="AE86" s="1684"/>
      <c r="AF86" s="1690"/>
      <c r="AG86" s="1693"/>
      <c r="AH86" s="1693"/>
      <c r="AI86" s="1687"/>
      <c r="AJ86" s="1694"/>
      <c r="AK86" s="1684"/>
      <c r="AL86" s="1692"/>
      <c r="AM86" s="1686"/>
      <c r="AN86" s="1687"/>
      <c r="AO86" s="1687"/>
      <c r="AP86" s="1688"/>
      <c r="AQ86" s="1695"/>
      <c r="AR86" s="1696"/>
      <c r="AS86" s="1696"/>
      <c r="AT86" s="1697"/>
      <c r="AU86" s="1793"/>
    </row>
    <row r="87" spans="1:47" s="1342" customFormat="1" ht="12.75">
      <c r="A87" s="1665"/>
      <c r="B87" s="1794">
        <v>25</v>
      </c>
      <c r="C87" s="1782" t="s">
        <v>144</v>
      </c>
      <c r="D87" s="1668"/>
      <c r="E87" s="1668"/>
      <c r="F87" s="1633"/>
      <c r="G87" s="1669"/>
      <c r="H87" s="1670"/>
      <c r="I87" s="1643"/>
      <c r="J87" s="1671"/>
      <c r="K87" s="1642" t="s">
        <v>144</v>
      </c>
      <c r="L87" s="1642"/>
      <c r="M87" s="1464" t="s">
        <v>504</v>
      </c>
      <c r="N87" s="1669"/>
      <c r="O87" s="1670"/>
      <c r="P87" s="1643"/>
      <c r="Q87" s="1671"/>
      <c r="R87" s="1642" t="s">
        <v>144</v>
      </c>
      <c r="S87" s="1642"/>
      <c r="T87" s="1464" t="s">
        <v>321</v>
      </c>
      <c r="U87" s="1709"/>
      <c r="V87" s="1710"/>
      <c r="W87" s="1711"/>
      <c r="X87" s="1800"/>
      <c r="Y87" s="1642"/>
      <c r="Z87" s="1464"/>
      <c r="AA87" s="1669"/>
      <c r="AB87" s="1670"/>
      <c r="AC87" s="1670"/>
      <c r="AD87" s="1671"/>
      <c r="AE87" s="1642"/>
      <c r="AF87" s="1672"/>
      <c r="AG87" s="1674"/>
      <c r="AH87" s="1674"/>
      <c r="AI87" s="1670"/>
      <c r="AJ87" s="1675"/>
      <c r="AK87" s="1642" t="s">
        <v>144</v>
      </c>
      <c r="AL87" s="1672" t="s">
        <v>246</v>
      </c>
      <c r="AM87" s="1669"/>
      <c r="AN87" s="1775"/>
      <c r="AO87" s="1775"/>
      <c r="AP87" s="1677"/>
      <c r="AQ87" s="1676"/>
      <c r="AR87" s="1677"/>
      <c r="AS87" s="1677"/>
      <c r="AT87" s="1678"/>
      <c r="AU87" s="1784"/>
    </row>
    <row r="88" spans="1:47" s="1342" customFormat="1" ht="12.75">
      <c r="A88" s="1665"/>
      <c r="B88" s="1807"/>
      <c r="C88" s="1782"/>
      <c r="D88" s="1668"/>
      <c r="E88" s="1668"/>
      <c r="F88" s="1633"/>
      <c r="G88" s="1669"/>
      <c r="H88" s="1670"/>
      <c r="I88" s="1643"/>
      <c r="J88" s="1671"/>
      <c r="K88" s="1642"/>
      <c r="L88" s="1642"/>
      <c r="M88" s="1464"/>
      <c r="N88" s="1669"/>
      <c r="O88" s="1670"/>
      <c r="P88" s="1643"/>
      <c r="Q88" s="1671"/>
      <c r="R88" s="1642"/>
      <c r="S88" s="1642"/>
      <c r="T88" s="1464"/>
      <c r="U88" s="1703"/>
      <c r="V88" s="1708"/>
      <c r="W88" s="1704"/>
      <c r="X88" s="1705"/>
      <c r="Y88" s="1642"/>
      <c r="Z88" s="1464"/>
      <c r="AA88" s="1669"/>
      <c r="AB88" s="1670"/>
      <c r="AC88" s="1670"/>
      <c r="AD88" s="1671"/>
      <c r="AE88" s="1642"/>
      <c r="AF88" s="1672"/>
      <c r="AG88" s="1674"/>
      <c r="AH88" s="1674"/>
      <c r="AI88" s="1670"/>
      <c r="AJ88" s="1675"/>
      <c r="AK88" s="1642"/>
      <c r="AL88" s="1672"/>
      <c r="AM88" s="1723"/>
      <c r="AN88" s="1670"/>
      <c r="AO88" s="1670"/>
      <c r="AP88" s="1643"/>
      <c r="AQ88" s="1676"/>
      <c r="AR88" s="1677"/>
      <c r="AS88" s="1677"/>
      <c r="AT88" s="1678"/>
      <c r="AU88" s="1784"/>
    </row>
    <row r="89" spans="1:47" s="1342" customFormat="1" ht="12.75">
      <c r="A89" s="1665"/>
      <c r="B89" s="1798"/>
      <c r="C89" s="1783"/>
      <c r="D89" s="1684"/>
      <c r="E89" s="1684"/>
      <c r="F89" s="1685"/>
      <c r="G89" s="1686"/>
      <c r="H89" s="1687"/>
      <c r="I89" s="1688"/>
      <c r="J89" s="1689"/>
      <c r="K89" s="1684"/>
      <c r="L89" s="1684"/>
      <c r="M89" s="1692"/>
      <c r="N89" s="1686"/>
      <c r="O89" s="1687"/>
      <c r="P89" s="1688"/>
      <c r="Q89" s="1689"/>
      <c r="R89" s="1684"/>
      <c r="S89" s="1684"/>
      <c r="T89" s="1692"/>
      <c r="U89" s="1808"/>
      <c r="V89" s="1809"/>
      <c r="W89" s="1810"/>
      <c r="X89" s="1811"/>
      <c r="Y89" s="1684"/>
      <c r="Z89" s="1692"/>
      <c r="AA89" s="1686"/>
      <c r="AB89" s="1687"/>
      <c r="AC89" s="1687"/>
      <c r="AD89" s="1689"/>
      <c r="AE89" s="1684"/>
      <c r="AF89" s="1690"/>
      <c r="AG89" s="1693"/>
      <c r="AH89" s="1693"/>
      <c r="AI89" s="1687"/>
      <c r="AJ89" s="1694"/>
      <c r="AK89" s="1684"/>
      <c r="AL89" s="1690"/>
      <c r="AM89" s="1812"/>
      <c r="AN89" s="1687"/>
      <c r="AO89" s="1687"/>
      <c r="AP89" s="1688"/>
      <c r="AQ89" s="1695"/>
      <c r="AR89" s="1696"/>
      <c r="AS89" s="1696"/>
      <c r="AT89" s="1697"/>
      <c r="AU89" s="1793"/>
    </row>
    <row r="90" spans="1:47" s="1342" customFormat="1" ht="12.75">
      <c r="A90" s="1665"/>
      <c r="B90" s="1794">
        <v>26</v>
      </c>
      <c r="C90" s="1782" t="s">
        <v>148</v>
      </c>
      <c r="D90" s="1668" t="s">
        <v>148</v>
      </c>
      <c r="E90" s="1668"/>
      <c r="F90" s="1183" t="s">
        <v>554</v>
      </c>
      <c r="G90" s="1669"/>
      <c r="H90" s="1670"/>
      <c r="I90" s="1643"/>
      <c r="J90" s="1671"/>
      <c r="K90" s="1642"/>
      <c r="L90" s="1642"/>
      <c r="M90" s="1464"/>
      <c r="N90" s="1669"/>
      <c r="O90" s="1670"/>
      <c r="P90" s="1643"/>
      <c r="Q90" s="1671"/>
      <c r="R90" s="1642"/>
      <c r="S90" s="1642"/>
      <c r="T90" s="1464"/>
      <c r="U90" s="1669"/>
      <c r="V90" s="1643"/>
      <c r="W90" s="1670"/>
      <c r="X90" s="1671"/>
      <c r="Y90" s="1642"/>
      <c r="Z90" s="1464"/>
      <c r="AA90" s="1669"/>
      <c r="AB90" s="1670"/>
      <c r="AC90" s="1670"/>
      <c r="AD90" s="1671"/>
      <c r="AE90" s="1642"/>
      <c r="AF90" s="1672"/>
      <c r="AG90" s="1674"/>
      <c r="AH90" s="1674"/>
      <c r="AI90" s="1670"/>
      <c r="AJ90" s="1675"/>
      <c r="AK90" s="1642"/>
      <c r="AL90" s="1335"/>
      <c r="AM90" s="1723"/>
      <c r="AN90" s="1670"/>
      <c r="AO90" s="1670"/>
      <c r="AP90" s="1643"/>
      <c r="AQ90" s="1676"/>
      <c r="AR90" s="1677"/>
      <c r="AS90" s="1677"/>
      <c r="AT90" s="1678"/>
      <c r="AU90" s="1784"/>
    </row>
    <row r="91" spans="1:47" s="1342" customFormat="1" ht="12.75">
      <c r="A91" s="1665"/>
      <c r="B91" s="1807"/>
      <c r="C91" s="1782"/>
      <c r="D91" s="1668"/>
      <c r="E91" s="1668"/>
      <c r="F91" s="1633" t="s">
        <v>268</v>
      </c>
      <c r="G91" s="1669"/>
      <c r="H91" s="1670"/>
      <c r="I91" s="1643"/>
      <c r="J91" s="1671"/>
      <c r="K91" s="1642"/>
      <c r="L91" s="1642"/>
      <c r="M91" s="1464"/>
      <c r="N91" s="1669"/>
      <c r="O91" s="1670"/>
      <c r="P91" s="1670"/>
      <c r="Q91" s="1677"/>
      <c r="R91" s="1642"/>
      <c r="S91" s="1642"/>
      <c r="T91" s="1464"/>
      <c r="U91" s="1669"/>
      <c r="V91" s="1643"/>
      <c r="W91" s="1670"/>
      <c r="X91" s="1671"/>
      <c r="Y91" s="1642"/>
      <c r="Z91" s="1464"/>
      <c r="AA91" s="1669"/>
      <c r="AB91" s="1670"/>
      <c r="AC91" s="1670"/>
      <c r="AD91" s="1671"/>
      <c r="AE91" s="1642"/>
      <c r="AF91" s="1672"/>
      <c r="AG91" s="1674"/>
      <c r="AH91" s="1674"/>
      <c r="AI91" s="1670"/>
      <c r="AJ91" s="1675"/>
      <c r="AK91" s="1642"/>
      <c r="AL91" s="1672"/>
      <c r="AM91" s="1669"/>
      <c r="AN91" s="1670"/>
      <c r="AO91" s="1670"/>
      <c r="AP91" s="1813"/>
      <c r="AQ91" s="1676"/>
      <c r="AR91" s="1677"/>
      <c r="AS91" s="1677"/>
      <c r="AT91" s="1678"/>
      <c r="AU91" s="1784"/>
    </row>
    <row r="92" spans="1:47" s="1342" customFormat="1" ht="13.5" thickBot="1">
      <c r="A92" s="1665"/>
      <c r="B92" s="1724"/>
      <c r="C92" s="1765"/>
      <c r="D92" s="1726"/>
      <c r="E92" s="1726"/>
      <c r="F92" s="1727"/>
      <c r="G92" s="1737"/>
      <c r="H92" s="1729"/>
      <c r="I92" s="1734"/>
      <c r="J92" s="1735"/>
      <c r="K92" s="1726"/>
      <c r="L92" s="1726"/>
      <c r="M92" s="1736"/>
      <c r="N92" s="1737"/>
      <c r="O92" s="1729"/>
      <c r="P92" s="1729"/>
      <c r="Q92" s="1731"/>
      <c r="R92" s="1726"/>
      <c r="S92" s="1726"/>
      <c r="T92" s="1736"/>
      <c r="U92" s="1737"/>
      <c r="V92" s="1734"/>
      <c r="W92" s="1729"/>
      <c r="X92" s="1735"/>
      <c r="Y92" s="1726"/>
      <c r="Z92" s="1736"/>
      <c r="AA92" s="1737"/>
      <c r="AB92" s="1729"/>
      <c r="AC92" s="1729"/>
      <c r="AD92" s="1735"/>
      <c r="AE92" s="1726"/>
      <c r="AF92" s="1732"/>
      <c r="AG92" s="1730"/>
      <c r="AH92" s="1730"/>
      <c r="AI92" s="1729"/>
      <c r="AJ92" s="1739"/>
      <c r="AK92" s="1726"/>
      <c r="AL92" s="1736"/>
      <c r="AM92" s="1737"/>
      <c r="AN92" s="1729"/>
      <c r="AO92" s="1729"/>
      <c r="AP92" s="1734"/>
      <c r="AQ92" s="1741"/>
      <c r="AR92" s="1731"/>
      <c r="AS92" s="1731"/>
      <c r="AT92" s="1742"/>
      <c r="AU92" s="1796"/>
    </row>
    <row r="93" spans="1:47" s="1342" customFormat="1" ht="13.5" thickTop="1">
      <c r="A93" s="1665"/>
      <c r="B93" s="1794">
        <v>27</v>
      </c>
      <c r="C93" s="1782" t="s">
        <v>151</v>
      </c>
      <c r="D93" s="1668"/>
      <c r="E93" s="1668"/>
      <c r="F93" s="1633"/>
      <c r="G93" s="1669"/>
      <c r="H93" s="1670"/>
      <c r="I93" s="1643"/>
      <c r="J93" s="1671"/>
      <c r="K93" s="1642"/>
      <c r="L93" s="1642"/>
      <c r="M93" s="1464"/>
      <c r="N93" s="1669"/>
      <c r="O93" s="1670"/>
      <c r="P93" s="1643"/>
      <c r="Q93" s="1671"/>
      <c r="R93" s="1642"/>
      <c r="S93" s="1642"/>
      <c r="T93" s="1464"/>
      <c r="U93" s="1669"/>
      <c r="V93" s="1643"/>
      <c r="W93" s="1670"/>
      <c r="X93" s="1671"/>
      <c r="Y93" s="1642"/>
      <c r="Z93" s="1464"/>
      <c r="AA93" s="1669"/>
      <c r="AB93" s="1670"/>
      <c r="AC93" s="1670"/>
      <c r="AD93" s="1671"/>
      <c r="AE93" s="1642" t="s">
        <v>151</v>
      </c>
      <c r="AF93" s="1672" t="s">
        <v>315</v>
      </c>
      <c r="AG93" s="1669"/>
      <c r="AH93" s="1643"/>
      <c r="AI93" s="1670"/>
      <c r="AJ93" s="1675"/>
      <c r="AK93" s="1642"/>
      <c r="AL93" s="1335"/>
      <c r="AM93" s="1669"/>
      <c r="AN93" s="1670"/>
      <c r="AO93" s="1670"/>
      <c r="AP93" s="1643"/>
      <c r="AQ93" s="1676"/>
      <c r="AR93" s="1677"/>
      <c r="AS93" s="1677"/>
      <c r="AT93" s="1678"/>
      <c r="AU93" s="1784"/>
    </row>
    <row r="94" spans="1:47" s="1342" customFormat="1" ht="12.75">
      <c r="A94" s="1665"/>
      <c r="B94" s="1807"/>
      <c r="C94" s="1782"/>
      <c r="D94" s="1668"/>
      <c r="E94" s="1668"/>
      <c r="F94" s="1633"/>
      <c r="G94" s="1669"/>
      <c r="H94" s="1670"/>
      <c r="I94" s="1643"/>
      <c r="J94" s="1671"/>
      <c r="K94" s="1642"/>
      <c r="L94" s="1642"/>
      <c r="M94" s="1464"/>
      <c r="N94" s="1669"/>
      <c r="O94" s="1670"/>
      <c r="P94" s="1643"/>
      <c r="Q94" s="1671"/>
      <c r="R94" s="1642"/>
      <c r="S94" s="1642"/>
      <c r="T94" s="1464"/>
      <c r="U94" s="1669"/>
      <c r="V94" s="1643"/>
      <c r="W94" s="1670"/>
      <c r="X94" s="1671"/>
      <c r="Y94" s="1642"/>
      <c r="Z94" s="1464"/>
      <c r="AA94" s="1669"/>
      <c r="AB94" s="1670"/>
      <c r="AC94" s="1670"/>
      <c r="AD94" s="1671"/>
      <c r="AE94" s="1642"/>
      <c r="AF94" s="1464"/>
      <c r="AG94" s="1669"/>
      <c r="AH94" s="1643"/>
      <c r="AI94" s="1670"/>
      <c r="AJ94" s="1675"/>
      <c r="AK94" s="1642"/>
      <c r="AL94" s="1335"/>
      <c r="AM94" s="1669"/>
      <c r="AN94" s="1670"/>
      <c r="AO94" s="1670"/>
      <c r="AP94" s="1643"/>
      <c r="AQ94" s="1676"/>
      <c r="AR94" s="1677"/>
      <c r="AS94" s="1677"/>
      <c r="AT94" s="1678"/>
      <c r="AU94" s="1784"/>
    </row>
    <row r="95" spans="1:47" s="1688" customFormat="1" ht="12.75">
      <c r="A95" s="1665"/>
      <c r="B95" s="1798"/>
      <c r="C95" s="1783"/>
      <c r="D95" s="1684"/>
      <c r="E95" s="1684"/>
      <c r="F95" s="1633"/>
      <c r="G95" s="1686"/>
      <c r="H95" s="1687"/>
      <c r="J95" s="1689"/>
      <c r="K95" s="1684"/>
      <c r="L95" s="1684"/>
      <c r="M95" s="1692"/>
      <c r="N95" s="1686"/>
      <c r="O95" s="1687"/>
      <c r="Q95" s="1689"/>
      <c r="R95" s="1684"/>
      <c r="S95" s="1684"/>
      <c r="T95" s="1464"/>
      <c r="U95" s="1686"/>
      <c r="W95" s="1687"/>
      <c r="X95" s="1689"/>
      <c r="Y95" s="1684"/>
      <c r="Z95" s="1692"/>
      <c r="AA95" s="1686"/>
      <c r="AB95" s="1687"/>
      <c r="AC95" s="1687"/>
      <c r="AD95" s="1689"/>
      <c r="AE95" s="1684"/>
      <c r="AF95" s="1692"/>
      <c r="AG95" s="1686"/>
      <c r="AI95" s="1687"/>
      <c r="AJ95" s="1694"/>
      <c r="AK95" s="1684"/>
      <c r="AL95" s="1692"/>
      <c r="AM95" s="1686"/>
      <c r="AN95" s="1687"/>
      <c r="AO95" s="1687"/>
      <c r="AQ95" s="1695"/>
      <c r="AR95" s="1696"/>
      <c r="AS95" s="1696"/>
      <c r="AT95" s="1697"/>
      <c r="AU95" s="1793"/>
    </row>
    <row r="96" spans="1:47" s="1643" customFormat="1" ht="12.75">
      <c r="A96" s="1814"/>
      <c r="B96" s="1666">
        <v>28</v>
      </c>
      <c r="C96" s="1782" t="s">
        <v>134</v>
      </c>
      <c r="D96" s="1668"/>
      <c r="E96" s="1668"/>
      <c r="F96" s="1815"/>
      <c r="G96" s="1723"/>
      <c r="H96" s="1670"/>
      <c r="J96" s="1671"/>
      <c r="K96" s="1642"/>
      <c r="L96" s="1642"/>
      <c r="M96" s="1464"/>
      <c r="N96" s="1669"/>
      <c r="O96" s="1670"/>
      <c r="Q96" s="1671"/>
      <c r="R96" s="1642" t="s">
        <v>134</v>
      </c>
      <c r="S96" s="1642"/>
      <c r="T96" s="1465" t="s">
        <v>396</v>
      </c>
      <c r="U96" s="1723"/>
      <c r="W96" s="1670"/>
      <c r="X96" s="1671"/>
      <c r="Y96" s="1642"/>
      <c r="Z96" s="1464"/>
      <c r="AA96" s="1669"/>
      <c r="AB96" s="1670"/>
      <c r="AC96" s="1670"/>
      <c r="AD96" s="1671"/>
      <c r="AE96" s="1642"/>
      <c r="AF96" s="1672"/>
      <c r="AG96" s="1723"/>
      <c r="AH96" s="1674"/>
      <c r="AI96" s="1670"/>
      <c r="AJ96" s="1675"/>
      <c r="AK96" s="1642"/>
      <c r="AL96" s="1701"/>
      <c r="AM96" s="1723"/>
      <c r="AN96" s="1670"/>
      <c r="AO96" s="1670"/>
      <c r="AQ96" s="1676"/>
      <c r="AR96" s="1677"/>
      <c r="AS96" s="1677"/>
      <c r="AT96" s="1678"/>
      <c r="AU96" s="1784"/>
    </row>
    <row r="97" spans="1:47" s="1643" customFormat="1" ht="12.75">
      <c r="A97" s="1814"/>
      <c r="B97" s="1721"/>
      <c r="C97" s="1782"/>
      <c r="D97" s="1668"/>
      <c r="E97" s="1668"/>
      <c r="F97" s="1816"/>
      <c r="G97" s="1723"/>
      <c r="H97" s="1670"/>
      <c r="J97" s="1671"/>
      <c r="K97" s="1642"/>
      <c r="L97" s="1642"/>
      <c r="M97" s="1464"/>
      <c r="N97" s="1669"/>
      <c r="O97" s="1670"/>
      <c r="Q97" s="1671"/>
      <c r="R97" s="1642"/>
      <c r="S97" s="1642"/>
      <c r="T97" s="1817"/>
      <c r="U97" s="1723"/>
      <c r="W97" s="1670"/>
      <c r="X97" s="1671"/>
      <c r="Y97" s="1642"/>
      <c r="Z97" s="1464"/>
      <c r="AA97" s="1669"/>
      <c r="AB97" s="1670"/>
      <c r="AC97" s="1670"/>
      <c r="AD97" s="1671"/>
      <c r="AE97" s="1642"/>
      <c r="AF97" s="1672"/>
      <c r="AG97" s="1723"/>
      <c r="AH97" s="1674"/>
      <c r="AI97" s="1670"/>
      <c r="AJ97" s="1675"/>
      <c r="AK97" s="1642"/>
      <c r="AL97" s="1464"/>
      <c r="AM97" s="1669"/>
      <c r="AN97" s="1670"/>
      <c r="AO97" s="1670"/>
      <c r="AQ97" s="1676"/>
      <c r="AR97" s="1677"/>
      <c r="AS97" s="1677"/>
      <c r="AT97" s="1678"/>
      <c r="AU97" s="1784"/>
    </row>
    <row r="98" spans="1:47" s="1643" customFormat="1" ht="12.75">
      <c r="A98" s="1814"/>
      <c r="B98" s="1747"/>
      <c r="C98" s="1683"/>
      <c r="D98" s="1684"/>
      <c r="E98" s="1684"/>
      <c r="F98" s="1818"/>
      <c r="G98" s="1819"/>
      <c r="H98" s="1820"/>
      <c r="I98" s="1821"/>
      <c r="J98" s="1822"/>
      <c r="K98" s="1821"/>
      <c r="L98" s="1821"/>
      <c r="M98" s="1823"/>
      <c r="N98" s="1824"/>
      <c r="O98" s="1820"/>
      <c r="P98" s="1821"/>
      <c r="Q98" s="1822"/>
      <c r="R98" s="1821"/>
      <c r="S98" s="1821"/>
      <c r="T98" s="1825"/>
      <c r="U98" s="1812"/>
      <c r="V98" s="1688"/>
      <c r="W98" s="1687"/>
      <c r="X98" s="1689"/>
      <c r="Y98" s="1684"/>
      <c r="Z98" s="1692"/>
      <c r="AA98" s="1686"/>
      <c r="AB98" s="1687"/>
      <c r="AC98" s="1687"/>
      <c r="AD98" s="1689"/>
      <c r="AE98" s="1684"/>
      <c r="AF98" s="1690"/>
      <c r="AG98" s="1812"/>
      <c r="AH98" s="1693"/>
      <c r="AI98" s="1687"/>
      <c r="AJ98" s="1694"/>
      <c r="AK98" s="1684"/>
      <c r="AL98" s="1692"/>
      <c r="AM98" s="1686"/>
      <c r="AN98" s="1687"/>
      <c r="AO98" s="1687"/>
      <c r="AP98" s="1688"/>
      <c r="AQ98" s="1695"/>
      <c r="AR98" s="1696"/>
      <c r="AS98" s="1696"/>
      <c r="AT98" s="1697"/>
      <c r="AU98" s="1793"/>
    </row>
    <row r="99" spans="1:47" s="1643" customFormat="1" ht="16.5">
      <c r="A99" s="1814"/>
      <c r="B99" s="1666">
        <v>29</v>
      </c>
      <c r="C99" s="1782" t="s">
        <v>137</v>
      </c>
      <c r="D99" s="1668" t="s">
        <v>137</v>
      </c>
      <c r="E99" s="1668"/>
      <c r="F99" s="1700" t="s">
        <v>537</v>
      </c>
      <c r="G99" s="1669"/>
      <c r="H99" s="1670"/>
      <c r="J99" s="1671"/>
      <c r="K99" s="1642"/>
      <c r="L99" s="1642"/>
      <c r="M99" s="1672"/>
      <c r="N99" s="1669"/>
      <c r="O99" s="1670"/>
      <c r="Q99" s="1671"/>
      <c r="R99" s="1642"/>
      <c r="S99" s="1642"/>
      <c r="T99" s="1464"/>
      <c r="U99" s="1669"/>
      <c r="W99" s="1670"/>
      <c r="X99" s="1671"/>
      <c r="Y99" s="1642"/>
      <c r="Z99" s="1464"/>
      <c r="AA99" s="1669"/>
      <c r="AB99" s="1670"/>
      <c r="AC99" s="1670"/>
      <c r="AD99" s="1671"/>
      <c r="AE99" s="1642"/>
      <c r="AF99" s="1826"/>
      <c r="AG99" s="1670"/>
      <c r="AI99" s="1670"/>
      <c r="AJ99" s="1675"/>
      <c r="AK99" s="1642"/>
      <c r="AL99" s="1335"/>
      <c r="AM99" s="1669"/>
      <c r="AN99" s="1670"/>
      <c r="AO99" s="1670"/>
      <c r="AQ99" s="1676"/>
      <c r="AR99" s="1677"/>
      <c r="AS99" s="1677"/>
      <c r="AT99" s="1678"/>
      <c r="AU99" s="1784"/>
    </row>
    <row r="100" spans="1:47" s="1643" customFormat="1" ht="12.75">
      <c r="A100" s="1814"/>
      <c r="B100" s="1721"/>
      <c r="C100" s="1782"/>
      <c r="D100" s="1668"/>
      <c r="E100" s="1668"/>
      <c r="F100" s="1633" t="s">
        <v>268</v>
      </c>
      <c r="G100" s="1669"/>
      <c r="H100" s="1670"/>
      <c r="J100" s="1671"/>
      <c r="K100" s="1642"/>
      <c r="L100" s="1642"/>
      <c r="M100" s="1464"/>
      <c r="N100" s="1669"/>
      <c r="O100" s="1670"/>
      <c r="Q100" s="1671"/>
      <c r="R100" s="1642"/>
      <c r="S100" s="1642"/>
      <c r="T100" s="1464"/>
      <c r="U100" s="1669"/>
      <c r="W100" s="1670"/>
      <c r="X100" s="1671"/>
      <c r="Y100" s="1642"/>
      <c r="Z100" s="1464"/>
      <c r="AA100" s="1669"/>
      <c r="AB100" s="1670"/>
      <c r="AC100" s="1670"/>
      <c r="AD100" s="1671"/>
      <c r="AE100" s="1642"/>
      <c r="AF100" s="1826"/>
      <c r="AG100" s="1670"/>
      <c r="AI100" s="1670"/>
      <c r="AJ100" s="1675"/>
      <c r="AK100" s="1642"/>
      <c r="AL100" s="1335"/>
      <c r="AM100" s="1669"/>
      <c r="AN100" s="1670"/>
      <c r="AO100" s="1670"/>
      <c r="AQ100" s="1676"/>
      <c r="AR100" s="1677"/>
      <c r="AS100" s="1677"/>
      <c r="AT100" s="1678"/>
      <c r="AU100" s="1784"/>
    </row>
    <row r="101" spans="1:47" ht="12.75">
      <c r="A101" s="1827"/>
      <c r="B101" s="1747"/>
      <c r="C101" s="1783"/>
      <c r="D101" s="1684"/>
      <c r="E101" s="1684"/>
      <c r="F101" s="1685"/>
      <c r="G101" s="1686"/>
      <c r="H101" s="1687"/>
      <c r="I101" s="1688"/>
      <c r="J101" s="1689"/>
      <c r="K101" s="1684"/>
      <c r="L101" s="1684"/>
      <c r="M101" s="1692"/>
      <c r="N101" s="1686"/>
      <c r="O101" s="1687"/>
      <c r="P101" s="1688"/>
      <c r="Q101" s="1689"/>
      <c r="R101" s="1684"/>
      <c r="S101" s="1684"/>
      <c r="T101" s="1692"/>
      <c r="U101" s="1686"/>
      <c r="V101" s="1688"/>
      <c r="W101" s="1687"/>
      <c r="X101" s="1689"/>
      <c r="Y101" s="1684"/>
      <c r="Z101" s="1692"/>
      <c r="AA101" s="1686"/>
      <c r="AB101" s="1687"/>
      <c r="AC101" s="1687"/>
      <c r="AD101" s="1689"/>
      <c r="AE101" s="1684"/>
      <c r="AF101" s="1690"/>
      <c r="AG101" s="1687"/>
      <c r="AH101" s="1688"/>
      <c r="AI101" s="1687"/>
      <c r="AJ101" s="1694"/>
      <c r="AK101" s="1684"/>
      <c r="AL101" s="1692"/>
      <c r="AM101" s="1686"/>
      <c r="AN101" s="1687"/>
      <c r="AO101" s="1687"/>
      <c r="AP101" s="1688"/>
      <c r="AQ101" s="1695"/>
      <c r="AR101" s="1696"/>
      <c r="AS101" s="1696"/>
      <c r="AT101" s="1697"/>
      <c r="AU101" s="1793"/>
    </row>
    <row r="102" spans="1:47" ht="12.75">
      <c r="A102" s="1665"/>
      <c r="B102" s="1666">
        <v>30</v>
      </c>
      <c r="C102" s="1828" t="s">
        <v>140</v>
      </c>
      <c r="D102" s="1829"/>
      <c r="E102" s="1829"/>
      <c r="F102" s="1830"/>
      <c r="G102" s="1774"/>
      <c r="H102" s="1670"/>
      <c r="I102" s="1643"/>
      <c r="J102" s="1671"/>
      <c r="K102" s="1642"/>
      <c r="L102" s="1642"/>
      <c r="M102" s="1464"/>
      <c r="N102" s="1669"/>
      <c r="O102" s="1670"/>
      <c r="P102" s="1643"/>
      <c r="Q102" s="1671"/>
      <c r="R102" s="1642" t="s">
        <v>140</v>
      </c>
      <c r="S102" s="1642"/>
      <c r="T102" s="1464" t="s">
        <v>702</v>
      </c>
      <c r="U102" s="1669"/>
      <c r="V102" s="1643"/>
      <c r="W102" s="1670"/>
      <c r="X102" s="1671"/>
      <c r="Y102" s="1642"/>
      <c r="Z102" s="1464"/>
      <c r="AA102" s="1669"/>
      <c r="AB102" s="1670"/>
      <c r="AC102" s="1670"/>
      <c r="AD102" s="1671"/>
      <c r="AE102" s="1642"/>
      <c r="AF102" s="1672"/>
      <c r="AG102" s="1674"/>
      <c r="AH102" s="1674"/>
      <c r="AI102" s="1670"/>
      <c r="AJ102" s="1675"/>
      <c r="AK102" s="1642"/>
      <c r="AL102" s="1335"/>
      <c r="AM102" s="1669"/>
      <c r="AN102" s="1670"/>
      <c r="AO102" s="1670"/>
      <c r="AP102" s="1643"/>
      <c r="AQ102" s="1676"/>
      <c r="AR102" s="1677"/>
      <c r="AS102" s="1677"/>
      <c r="AT102" s="1678"/>
      <c r="AU102" s="1784"/>
    </row>
    <row r="103" spans="1:47" ht="14.25" customHeight="1">
      <c r="A103" s="1665"/>
      <c r="B103" s="1721"/>
      <c r="C103" s="1782"/>
      <c r="D103" s="1668"/>
      <c r="E103" s="1668"/>
      <c r="F103" s="1633"/>
      <c r="G103" s="1669"/>
      <c r="H103" s="1670"/>
      <c r="I103" s="1643"/>
      <c r="J103" s="1671"/>
      <c r="K103" s="1642"/>
      <c r="L103" s="1642"/>
      <c r="M103" s="1464"/>
      <c r="N103" s="1669"/>
      <c r="O103" s="1670"/>
      <c r="P103" s="1643"/>
      <c r="Q103" s="1671"/>
      <c r="R103" s="1642"/>
      <c r="S103" s="1642"/>
      <c r="T103" s="1464"/>
      <c r="U103" s="1669"/>
      <c r="V103" s="1643"/>
      <c r="W103" s="1670"/>
      <c r="X103" s="1671"/>
      <c r="Y103" s="1642"/>
      <c r="Z103" s="1464"/>
      <c r="AA103" s="1669"/>
      <c r="AB103" s="1670"/>
      <c r="AC103" s="1670"/>
      <c r="AD103" s="1671"/>
      <c r="AE103" s="1642"/>
      <c r="AF103" s="1672"/>
      <c r="AG103" s="1674"/>
      <c r="AH103" s="1674"/>
      <c r="AI103" s="1670"/>
      <c r="AJ103" s="1675"/>
      <c r="AK103" s="1642"/>
      <c r="AL103" s="1335"/>
      <c r="AM103" s="1669"/>
      <c r="AN103" s="1670"/>
      <c r="AO103" s="1670"/>
      <c r="AP103" s="1643"/>
      <c r="AQ103" s="1676"/>
      <c r="AR103" s="1677"/>
      <c r="AS103" s="1677"/>
      <c r="AT103" s="1678"/>
      <c r="AU103" s="1784"/>
    </row>
    <row r="104" spans="1:47" ht="12.75">
      <c r="A104" s="1665"/>
      <c r="B104" s="1747"/>
      <c r="C104" s="1783"/>
      <c r="D104" s="1684"/>
      <c r="E104" s="1684"/>
      <c r="F104" s="1685"/>
      <c r="G104" s="1686"/>
      <c r="H104" s="1687"/>
      <c r="I104" s="1692"/>
      <c r="J104" s="1689"/>
      <c r="K104" s="1684"/>
      <c r="L104" s="1684"/>
      <c r="M104" s="1692"/>
      <c r="N104" s="1686"/>
      <c r="O104" s="1687"/>
      <c r="P104" s="1688"/>
      <c r="Q104" s="1689"/>
      <c r="R104" s="1684"/>
      <c r="S104" s="1684"/>
      <c r="T104" s="1692"/>
      <c r="U104" s="1686"/>
      <c r="V104" s="1688"/>
      <c r="W104" s="1687"/>
      <c r="X104" s="1689"/>
      <c r="Y104" s="1684"/>
      <c r="Z104" s="1692"/>
      <c r="AA104" s="1686"/>
      <c r="AB104" s="1687"/>
      <c r="AC104" s="1687"/>
      <c r="AD104" s="1689"/>
      <c r="AE104" s="1684"/>
      <c r="AF104" s="1690"/>
      <c r="AG104" s="1693"/>
      <c r="AH104" s="1693"/>
      <c r="AI104" s="1687"/>
      <c r="AJ104" s="1694"/>
      <c r="AK104" s="1684"/>
      <c r="AL104" s="1692"/>
      <c r="AM104" s="1686"/>
      <c r="AN104" s="1687"/>
      <c r="AO104" s="1687"/>
      <c r="AP104" s="1688"/>
      <c r="AQ104" s="1695"/>
      <c r="AR104" s="1696"/>
      <c r="AS104" s="1696"/>
      <c r="AT104" s="1697"/>
      <c r="AU104" s="1793"/>
    </row>
    <row r="105" spans="1:47" s="1342" customFormat="1" ht="16.5">
      <c r="A105" s="1665"/>
      <c r="B105" s="1794">
        <v>31</v>
      </c>
      <c r="C105" s="1782" t="s">
        <v>142</v>
      </c>
      <c r="D105" s="1642"/>
      <c r="E105" s="1642"/>
      <c r="F105" s="1700"/>
      <c r="G105" s="1723"/>
      <c r="H105" s="1670"/>
      <c r="I105" s="1643"/>
      <c r="J105" s="1671"/>
      <c r="K105" s="1642"/>
      <c r="L105" s="1642"/>
      <c r="M105" s="1464"/>
      <c r="N105" s="1669"/>
      <c r="O105" s="1670"/>
      <c r="P105" s="1643"/>
      <c r="Q105" s="1671"/>
      <c r="R105" s="1642"/>
      <c r="S105" s="1642"/>
      <c r="T105" s="1464"/>
      <c r="U105" s="1669"/>
      <c r="V105" s="1643"/>
      <c r="W105" s="1670"/>
      <c r="X105" s="1671"/>
      <c r="Y105" s="1642" t="s">
        <v>142</v>
      </c>
      <c r="Z105" s="1464" t="s">
        <v>551</v>
      </c>
      <c r="AA105" s="1709" t="s">
        <v>211</v>
      </c>
      <c r="AB105" s="1711"/>
      <c r="AC105" s="1711"/>
      <c r="AD105" s="1800"/>
      <c r="AE105" s="1642"/>
      <c r="AF105" s="1672"/>
      <c r="AG105" s="1674"/>
      <c r="AH105" s="1674"/>
      <c r="AI105" s="1670"/>
      <c r="AJ105" s="1675"/>
      <c r="AK105" s="1642"/>
      <c r="AL105" s="1335"/>
      <c r="AM105" s="1669"/>
      <c r="AN105" s="1670"/>
      <c r="AO105" s="1670"/>
      <c r="AP105" s="1643"/>
      <c r="AQ105" s="1676"/>
      <c r="AR105" s="1677"/>
      <c r="AS105" s="1677"/>
      <c r="AT105" s="1678"/>
      <c r="AU105" s="1784"/>
    </row>
    <row r="106" spans="1:47" s="1342" customFormat="1" ht="16.5">
      <c r="A106" s="1665"/>
      <c r="B106" s="1807"/>
      <c r="C106" s="1782"/>
      <c r="D106" s="1642"/>
      <c r="E106" s="1642"/>
      <c r="F106" s="1831"/>
      <c r="G106" s="1723"/>
      <c r="H106" s="1670"/>
      <c r="I106" s="1643"/>
      <c r="J106" s="1671"/>
      <c r="K106" s="1642"/>
      <c r="L106" s="1642"/>
      <c r="M106" s="1464"/>
      <c r="N106" s="1669"/>
      <c r="O106" s="1670"/>
      <c r="P106" s="1643"/>
      <c r="Q106" s="1671"/>
      <c r="R106" s="1642"/>
      <c r="S106" s="1642"/>
      <c r="T106" s="1464"/>
      <c r="U106" s="1669"/>
      <c r="V106" s="1643"/>
      <c r="W106" s="1670"/>
      <c r="X106" s="1671"/>
      <c r="Y106" s="1642"/>
      <c r="Z106" s="1464"/>
      <c r="AA106" s="1709" t="s">
        <v>147</v>
      </c>
      <c r="AB106" s="1711" t="s">
        <v>410</v>
      </c>
      <c r="AC106" s="1711">
        <v>16</v>
      </c>
      <c r="AD106" s="1800">
        <v>100</v>
      </c>
      <c r="AE106" s="1642"/>
      <c r="AF106" s="1672"/>
      <c r="AG106" s="1674"/>
      <c r="AH106" s="1674"/>
      <c r="AI106" s="1670"/>
      <c r="AJ106" s="1675"/>
      <c r="AK106" s="1642"/>
      <c r="AL106" s="1335"/>
      <c r="AM106" s="1669"/>
      <c r="AN106" s="1670"/>
      <c r="AO106" s="1670"/>
      <c r="AP106" s="1643"/>
      <c r="AQ106" s="1676"/>
      <c r="AR106" s="1677"/>
      <c r="AS106" s="1677"/>
      <c r="AT106" s="1678"/>
      <c r="AU106" s="1784"/>
    </row>
    <row r="107" spans="1:47" s="1688" customFormat="1" ht="12.75">
      <c r="A107" s="1665"/>
      <c r="B107" s="1807"/>
      <c r="C107" s="1782"/>
      <c r="D107" s="1668"/>
      <c r="E107" s="1668"/>
      <c r="F107" s="1807"/>
      <c r="G107" s="1723"/>
      <c r="H107" s="1670"/>
      <c r="I107" s="1643"/>
      <c r="J107" s="1671"/>
      <c r="K107" s="1642"/>
      <c r="L107" s="1642"/>
      <c r="M107" s="1464"/>
      <c r="N107" s="1669"/>
      <c r="O107" s="1670"/>
      <c r="P107" s="1643"/>
      <c r="Q107" s="1671"/>
      <c r="R107" s="1642"/>
      <c r="S107" s="1642"/>
      <c r="T107" s="1464"/>
      <c r="U107" s="1669"/>
      <c r="V107" s="1643"/>
      <c r="W107" s="1670"/>
      <c r="X107" s="1671"/>
      <c r="Y107" s="1642"/>
      <c r="Z107" s="1464"/>
      <c r="AA107" s="1669"/>
      <c r="AB107" s="1670"/>
      <c r="AC107" s="1670"/>
      <c r="AD107" s="1671"/>
      <c r="AE107" s="1642"/>
      <c r="AF107" s="1672"/>
      <c r="AG107" s="1674"/>
      <c r="AH107" s="1674"/>
      <c r="AI107" s="1670"/>
      <c r="AJ107" s="1675"/>
      <c r="AK107" s="1642"/>
      <c r="AL107" s="1464"/>
      <c r="AM107" s="1669"/>
      <c r="AN107" s="1670"/>
      <c r="AO107" s="1670"/>
      <c r="AP107" s="1643"/>
      <c r="AQ107" s="1676"/>
      <c r="AR107" s="1677"/>
      <c r="AS107" s="1677"/>
      <c r="AT107" s="1678"/>
      <c r="AU107" s="1784"/>
    </row>
    <row r="108" spans="1:47" ht="12.75">
      <c r="A108" s="1832"/>
      <c r="B108" s="1833"/>
      <c r="C108" s="1833"/>
      <c r="D108" s="1829"/>
      <c r="E108" s="1829"/>
      <c r="F108" s="1834"/>
      <c r="G108" s="1835"/>
      <c r="H108" s="1836"/>
      <c r="I108" s="1835"/>
      <c r="J108" s="1835"/>
      <c r="K108" s="1829"/>
      <c r="L108" s="1829"/>
      <c r="M108" s="1837"/>
      <c r="N108" s="1835"/>
      <c r="O108" s="1836"/>
      <c r="P108" s="1835"/>
      <c r="Q108" s="1835"/>
      <c r="R108" s="1829"/>
      <c r="S108" s="1829"/>
      <c r="T108" s="1837"/>
      <c r="U108" s="1835"/>
      <c r="V108" s="1836"/>
      <c r="W108" s="1835"/>
      <c r="X108" s="1835"/>
      <c r="Y108" s="1829"/>
      <c r="Z108" s="1837"/>
      <c r="AA108" s="1835"/>
      <c r="AB108" s="1836"/>
      <c r="AC108" s="1835"/>
      <c r="AD108" s="1835"/>
      <c r="AE108" s="1829"/>
      <c r="AF108" s="1837"/>
      <c r="AG108" s="1835"/>
      <c r="AH108" s="1835"/>
      <c r="AI108" s="1835"/>
      <c r="AJ108" s="1835"/>
      <c r="AK108" s="1829"/>
      <c r="AL108" s="1837"/>
      <c r="AM108" s="1835"/>
      <c r="AN108" s="1836"/>
      <c r="AO108" s="1835"/>
      <c r="AP108" s="1835"/>
      <c r="AQ108" s="1835"/>
      <c r="AR108" s="1835"/>
      <c r="AS108" s="1835"/>
      <c r="AT108" s="1835"/>
      <c r="AU108" s="1838"/>
    </row>
    <row r="109" spans="1:47" ht="12.75">
      <c r="A109" s="1839"/>
      <c r="B109" s="1840"/>
      <c r="C109" s="1840"/>
      <c r="D109" s="1668"/>
      <c r="E109" s="1668"/>
      <c r="F109" s="1781"/>
      <c r="G109" s="1841"/>
      <c r="H109" s="1643"/>
      <c r="I109" s="1841"/>
      <c r="J109" s="1842"/>
      <c r="K109" s="1843"/>
      <c r="L109" s="1843"/>
      <c r="M109" s="1844"/>
      <c r="N109" s="1842"/>
      <c r="O109" s="1845"/>
      <c r="P109" s="1842"/>
      <c r="Q109" s="1842"/>
      <c r="R109" s="1843"/>
      <c r="S109" s="1843"/>
      <c r="T109" s="1844"/>
      <c r="U109" s="1842"/>
      <c r="V109" s="1845"/>
      <c r="W109" s="1842"/>
      <c r="X109" s="1842"/>
      <c r="Y109" s="1843"/>
      <c r="Z109" s="1844"/>
      <c r="AA109" s="1842"/>
      <c r="AB109" s="1845"/>
      <c r="AC109" s="1842"/>
      <c r="AD109" s="1842"/>
      <c r="AE109" s="1843"/>
      <c r="AF109" s="1844"/>
      <c r="AG109" s="1842"/>
      <c r="AH109" s="1842"/>
      <c r="AI109" s="1842"/>
      <c r="AJ109" s="1842"/>
      <c r="AK109" s="1843"/>
      <c r="AL109" s="1846"/>
      <c r="AM109" s="1841"/>
      <c r="AN109" s="1643"/>
      <c r="AO109" s="1841"/>
      <c r="AP109" s="1841"/>
      <c r="AQ109" s="1841"/>
      <c r="AR109" s="1841"/>
      <c r="AS109" s="1841"/>
      <c r="AT109" s="1841"/>
      <c r="AU109" s="1847"/>
    </row>
    <row r="110" spans="1:47" ht="13.5" thickBot="1">
      <c r="A110" s="1848"/>
      <c r="B110" s="1849"/>
      <c r="C110" s="1849"/>
      <c r="D110" s="1850"/>
      <c r="E110" s="1850"/>
      <c r="F110" s="1851"/>
      <c r="G110" s="1852"/>
      <c r="H110" s="1853"/>
      <c r="I110" s="1852"/>
      <c r="J110" s="1854"/>
      <c r="K110" s="1855"/>
      <c r="L110" s="1855"/>
      <c r="M110" s="1856"/>
      <c r="N110" s="1854"/>
      <c r="O110" s="1857"/>
      <c r="P110" s="1858"/>
      <c r="Q110" s="1859"/>
      <c r="R110" s="1860"/>
      <c r="S110" s="1860"/>
      <c r="T110" s="1851"/>
      <c r="U110" s="1861"/>
      <c r="V110" s="1860"/>
      <c r="W110" s="1861"/>
      <c r="X110" s="1861"/>
      <c r="Y110" s="1855"/>
      <c r="Z110" s="1856"/>
      <c r="AA110" s="1854"/>
      <c r="AB110" s="1857"/>
      <c r="AC110" s="1854"/>
      <c r="AD110" s="1854"/>
      <c r="AE110" s="1860"/>
      <c r="AF110" s="1862"/>
      <c r="AG110" s="1860"/>
      <c r="AH110" s="1854"/>
      <c r="AI110" s="1854"/>
      <c r="AJ110" s="1854"/>
      <c r="AK110" s="1855"/>
      <c r="AL110" s="1861"/>
      <c r="AM110" s="1852"/>
      <c r="AN110" s="1853"/>
      <c r="AO110" s="1852"/>
      <c r="AP110" s="1852"/>
      <c r="AQ110" s="1852"/>
      <c r="AR110" s="1852"/>
      <c r="AS110" s="1852"/>
      <c r="AT110" s="1852"/>
      <c r="AU110" s="1863"/>
    </row>
    <row r="111" spans="2:37" ht="12.75">
      <c r="B111" s="1864"/>
      <c r="C111" s="1864"/>
      <c r="F111" s="1336"/>
      <c r="J111" s="1865"/>
      <c r="K111" s="1866"/>
      <c r="L111" s="1866"/>
      <c r="M111" s="1867"/>
      <c r="N111" s="1865"/>
      <c r="O111" s="1868"/>
      <c r="P111" s="1865"/>
      <c r="Q111" s="1865"/>
      <c r="R111" s="1866"/>
      <c r="S111" s="1866"/>
      <c r="T111" s="1867"/>
      <c r="U111" s="1865"/>
      <c r="V111" s="1868"/>
      <c r="W111" s="1865"/>
      <c r="X111" s="1865"/>
      <c r="Y111" s="1866"/>
      <c r="Z111" s="1867"/>
      <c r="AA111" s="1865"/>
      <c r="AB111" s="1868"/>
      <c r="AC111" s="1865"/>
      <c r="AD111" s="1865"/>
      <c r="AE111" s="1866"/>
      <c r="AF111" s="1867"/>
      <c r="AG111" s="1865"/>
      <c r="AH111" s="1865"/>
      <c r="AI111" s="1865"/>
      <c r="AJ111" s="1865"/>
      <c r="AK111" s="1866"/>
    </row>
    <row r="112" spans="2:37" ht="12.75">
      <c r="B112" s="1864"/>
      <c r="C112" s="1864"/>
      <c r="F112" s="1869"/>
      <c r="G112" s="1870"/>
      <c r="H112" s="1464"/>
      <c r="I112" s="1633"/>
      <c r="J112" s="1846"/>
      <c r="K112" s="1464"/>
      <c r="L112" s="1464"/>
      <c r="M112" s="1869"/>
      <c r="N112" s="1871"/>
      <c r="O112" s="1633"/>
      <c r="P112" s="1633"/>
      <c r="Q112" s="1846"/>
      <c r="R112" s="1464"/>
      <c r="S112" s="1464"/>
      <c r="T112" s="1464"/>
      <c r="U112" s="1872"/>
      <c r="V112" s="1464"/>
      <c r="W112" s="1633"/>
      <c r="X112" s="1846"/>
      <c r="Y112" s="1464"/>
      <c r="Z112" s="1846"/>
      <c r="AA112" s="1846"/>
      <c r="AB112" s="1464"/>
      <c r="AC112" s="1633"/>
      <c r="AD112" s="1873"/>
      <c r="AE112" s="1464"/>
      <c r="AF112" s="1464"/>
      <c r="AG112" s="1874"/>
      <c r="AH112" s="1846"/>
      <c r="AI112" s="1781"/>
      <c r="AJ112" s="1846"/>
      <c r="AK112" s="1464"/>
    </row>
    <row r="113" spans="2:6" ht="12.75">
      <c r="B113" s="1864"/>
      <c r="C113" s="1864"/>
      <c r="F113" s="1336"/>
    </row>
    <row r="114" spans="2:6" ht="12.75">
      <c r="B114" s="1864"/>
      <c r="C114" s="1864"/>
      <c r="F114" s="1336"/>
    </row>
    <row r="115" spans="2:6" ht="12.75">
      <c r="B115" s="1864"/>
      <c r="C115" s="1864"/>
      <c r="F115" s="1336"/>
    </row>
    <row r="116" spans="2:6" ht="12.75">
      <c r="B116" s="1864"/>
      <c r="C116" s="1864"/>
      <c r="F116" s="1336"/>
    </row>
    <row r="117" spans="2:6" ht="12.75">
      <c r="B117" s="1864"/>
      <c r="C117" s="1864"/>
      <c r="F117" s="1336"/>
    </row>
    <row r="118" spans="2:6" ht="12.75">
      <c r="B118" s="1864"/>
      <c r="C118" s="1864"/>
      <c r="F118" s="1336"/>
    </row>
    <row r="119" spans="2:6" ht="12.75">
      <c r="B119" s="1864"/>
      <c r="C119" s="1864"/>
      <c r="F119" s="1336"/>
    </row>
    <row r="120" spans="2:6" ht="12.75">
      <c r="B120" s="1864"/>
      <c r="C120" s="1864"/>
      <c r="F120" s="1336"/>
    </row>
    <row r="121" spans="2:6" ht="12.75">
      <c r="B121" s="1864"/>
      <c r="C121" s="1864"/>
      <c r="F121" s="1336"/>
    </row>
    <row r="122" spans="2:6" ht="12.75">
      <c r="B122" s="1864"/>
      <c r="C122" s="1864"/>
      <c r="F122" s="1336"/>
    </row>
    <row r="123" spans="2:6" ht="12.75">
      <c r="B123" s="1864"/>
      <c r="C123" s="1864"/>
      <c r="F123" s="1336"/>
    </row>
    <row r="124" spans="2:6" ht="12.75">
      <c r="B124" s="1864"/>
      <c r="C124" s="1864"/>
      <c r="F124" s="1336"/>
    </row>
    <row r="125" spans="2:6" ht="12.75">
      <c r="B125" s="1864"/>
      <c r="C125" s="1864"/>
      <c r="F125" s="1336"/>
    </row>
    <row r="126" spans="2:6" ht="12.75">
      <c r="B126" s="1864"/>
      <c r="C126" s="1864"/>
      <c r="F126" s="1336"/>
    </row>
    <row r="127" spans="2:6" ht="12.75">
      <c r="B127" s="1864"/>
      <c r="C127" s="1864"/>
      <c r="F127" s="1336"/>
    </row>
    <row r="128" spans="2:6" ht="12.75">
      <c r="B128" s="1864"/>
      <c r="C128" s="1864"/>
      <c r="F128" s="1336"/>
    </row>
    <row r="129" spans="2:6" ht="12.75">
      <c r="B129" s="1864"/>
      <c r="C129" s="1864"/>
      <c r="F129" s="1336"/>
    </row>
    <row r="130" spans="2:6" ht="12.75">
      <c r="B130" s="1864"/>
      <c r="C130" s="1864"/>
      <c r="F130" s="1336"/>
    </row>
    <row r="131" spans="2:6" ht="12.75">
      <c r="B131" s="1864"/>
      <c r="C131" s="1864"/>
      <c r="F131" s="1336"/>
    </row>
    <row r="132" spans="2:6" ht="12.75">
      <c r="B132" s="1864"/>
      <c r="C132" s="1864"/>
      <c r="F132" s="1336"/>
    </row>
    <row r="133" spans="2:6" ht="12.75">
      <c r="B133" s="1864"/>
      <c r="C133" s="1864"/>
      <c r="F133" s="1336"/>
    </row>
    <row r="134" spans="2:6" ht="12.75">
      <c r="B134" s="1864"/>
      <c r="C134" s="1864"/>
      <c r="F134" s="1336"/>
    </row>
    <row r="135" spans="2:6" ht="12.75">
      <c r="B135" s="1864"/>
      <c r="C135" s="1864"/>
      <c r="F135" s="1336"/>
    </row>
    <row r="136" spans="2:6" ht="12.75">
      <c r="B136" s="1864"/>
      <c r="C136" s="1864"/>
      <c r="F136" s="1336"/>
    </row>
    <row r="137" spans="2:6" ht="12.75">
      <c r="B137" s="1864"/>
      <c r="C137" s="1864"/>
      <c r="F137" s="1336"/>
    </row>
    <row r="138" spans="2:6" ht="12.75">
      <c r="B138" s="1864"/>
      <c r="C138" s="1864"/>
      <c r="F138" s="1336"/>
    </row>
    <row r="139" spans="2:6" ht="12.75">
      <c r="B139" s="1864"/>
      <c r="C139" s="1864"/>
      <c r="F139" s="1336"/>
    </row>
    <row r="140" spans="2:6" ht="12.75">
      <c r="B140" s="1864"/>
      <c r="C140" s="1864"/>
      <c r="F140" s="1336"/>
    </row>
    <row r="141" spans="2:6" ht="12.75">
      <c r="B141" s="1864"/>
      <c r="C141" s="1864"/>
      <c r="F141" s="1336"/>
    </row>
    <row r="142" spans="2:6" ht="12.75">
      <c r="B142" s="1864"/>
      <c r="C142" s="1864"/>
      <c r="F142" s="1336"/>
    </row>
    <row r="143" spans="2:6" ht="12.75">
      <c r="B143" s="1864"/>
      <c r="C143" s="1864"/>
      <c r="F143" s="1336"/>
    </row>
    <row r="144" spans="2:6" ht="12.75">
      <c r="B144" s="1864"/>
      <c r="C144" s="1864"/>
      <c r="F144" s="1336"/>
    </row>
    <row r="145" spans="2:6" ht="12.75">
      <c r="B145" s="1864"/>
      <c r="C145" s="1864"/>
      <c r="F145" s="1336"/>
    </row>
    <row r="146" spans="2:6" ht="12.75">
      <c r="B146" s="1864"/>
      <c r="C146" s="1864"/>
      <c r="F146" s="1336"/>
    </row>
    <row r="147" spans="2:6" ht="12.75">
      <c r="B147" s="1864"/>
      <c r="C147" s="1864"/>
      <c r="F147" s="1336"/>
    </row>
    <row r="148" spans="2:6" ht="12.75">
      <c r="B148" s="1864"/>
      <c r="C148" s="1864"/>
      <c r="F148" s="1336"/>
    </row>
    <row r="149" spans="2:6" ht="12.75">
      <c r="B149" s="1864"/>
      <c r="C149" s="1864"/>
      <c r="F149" s="1336"/>
    </row>
    <row r="150" spans="2:6" ht="12.75">
      <c r="B150" s="1864"/>
      <c r="C150" s="1864"/>
      <c r="F150" s="1336"/>
    </row>
    <row r="151" spans="2:6" ht="12.75">
      <c r="B151" s="1864"/>
      <c r="C151" s="1864"/>
      <c r="F151" s="1336"/>
    </row>
    <row r="152" spans="2:6" ht="12.75">
      <c r="B152" s="1864"/>
      <c r="C152" s="1864"/>
      <c r="F152" s="1336"/>
    </row>
    <row r="153" spans="2:6" ht="12.75">
      <c r="B153" s="1864"/>
      <c r="C153" s="1864"/>
      <c r="F153" s="1336"/>
    </row>
    <row r="154" spans="2:6" ht="12.75">
      <c r="B154" s="1864"/>
      <c r="C154" s="1864"/>
      <c r="F154" s="1336"/>
    </row>
    <row r="155" spans="2:6" ht="12.75">
      <c r="B155" s="1864"/>
      <c r="C155" s="1864"/>
      <c r="F155" s="1336"/>
    </row>
    <row r="156" spans="2:6" ht="12.75">
      <c r="B156" s="1864"/>
      <c r="C156" s="1864"/>
      <c r="F156" s="1336"/>
    </row>
    <row r="157" spans="2:6" ht="12.75">
      <c r="B157" s="1864"/>
      <c r="C157" s="1864"/>
      <c r="F157" s="1336"/>
    </row>
    <row r="158" spans="2:6" ht="12.75">
      <c r="B158" s="1864"/>
      <c r="C158" s="1864"/>
      <c r="F158" s="1336"/>
    </row>
    <row r="159" spans="2:6" ht="12.75">
      <c r="B159" s="1864"/>
      <c r="C159" s="1864"/>
      <c r="F159" s="1336"/>
    </row>
    <row r="164" spans="1:44" ht="12.75">
      <c r="A164" s="1875"/>
      <c r="B164" s="1875"/>
      <c r="C164" s="1875"/>
      <c r="F164" s="1876"/>
      <c r="G164" s="1875"/>
      <c r="H164" s="1877"/>
      <c r="I164" s="1877"/>
      <c r="J164" s="1877"/>
      <c r="K164" s="1878"/>
      <c r="L164" s="1878"/>
      <c r="M164" s="1877"/>
      <c r="N164" s="1878"/>
      <c r="O164" s="1877"/>
      <c r="P164" s="1877"/>
      <c r="Q164" s="1877"/>
      <c r="R164" s="1878"/>
      <c r="S164" s="1878"/>
      <c r="T164" s="1877"/>
      <c r="U164" s="1878"/>
      <c r="V164" s="1877"/>
      <c r="W164" s="1877"/>
      <c r="X164" s="1877"/>
      <c r="Y164" s="1878"/>
      <c r="Z164" s="1877"/>
      <c r="AA164" s="1878"/>
      <c r="AB164" s="1877"/>
      <c r="AC164" s="1877"/>
      <c r="AD164" s="1877"/>
      <c r="AE164" s="1878"/>
      <c r="AF164" s="1876"/>
      <c r="AG164" s="1875"/>
      <c r="AH164" s="1875"/>
      <c r="AI164" s="1875"/>
      <c r="AJ164" s="1879" t="s">
        <v>563</v>
      </c>
      <c r="AK164" s="1878"/>
      <c r="AL164" s="1876"/>
      <c r="AM164" s="1875"/>
      <c r="AN164" s="1878"/>
      <c r="AO164" s="1875"/>
      <c r="AP164" s="1875"/>
      <c r="AQ164" s="1875"/>
      <c r="AR164" s="1875"/>
    </row>
    <row r="165" spans="1:43" ht="12.75">
      <c r="A165" s="1342"/>
      <c r="B165" s="1342"/>
      <c r="C165" s="1342"/>
      <c r="F165" s="1335">
        <f aca="true" t="shared" si="0" ref="F165:F171">COUNTIF($D$5:$D$160,G165)</f>
        <v>0</v>
      </c>
      <c r="G165" s="1342" t="s">
        <v>151</v>
      </c>
      <c r="I165" s="1342"/>
      <c r="J165" s="1880"/>
      <c r="M165" s="1335">
        <f aca="true" t="shared" si="1" ref="M165:M171">COUNTIF($K$5:$K$160,N165)</f>
        <v>0</v>
      </c>
      <c r="N165" s="1342" t="s">
        <v>151</v>
      </c>
      <c r="P165" s="1342"/>
      <c r="Q165" s="1342"/>
      <c r="T165" s="1335">
        <f aca="true" t="shared" si="2" ref="T165:T171">COUNTIF($R$5:$R$160,U165)</f>
        <v>0</v>
      </c>
      <c r="U165" s="1342" t="s">
        <v>151</v>
      </c>
      <c r="W165" s="1342"/>
      <c r="X165" s="1342"/>
      <c r="Z165" s="1335">
        <f aca="true" t="shared" si="3" ref="Z165:Z171">COUNTIF($Y$5:$Y$160,AA165)</f>
        <v>1</v>
      </c>
      <c r="AA165" s="1342" t="s">
        <v>151</v>
      </c>
      <c r="AC165" s="1342"/>
      <c r="AD165" s="1342"/>
      <c r="AF165" s="1335">
        <f aca="true" t="shared" si="4" ref="AF165:AF171">COUNTIF($AE$5:$AE$160,AG165)</f>
        <v>3</v>
      </c>
      <c r="AG165" s="1342" t="s">
        <v>151</v>
      </c>
      <c r="AH165" s="1342"/>
      <c r="AI165" s="1342"/>
      <c r="AJ165" s="1881">
        <f>F165+M165+T165+Z165+AF165</f>
        <v>4</v>
      </c>
      <c r="AL165" s="1335">
        <f aca="true" t="shared" si="5" ref="AL165:AL171">COUNTIF($AK$5:$AK$160,AM165)</f>
        <v>0</v>
      </c>
      <c r="AM165" s="1342" t="s">
        <v>151</v>
      </c>
      <c r="AO165" s="1342"/>
      <c r="AP165" s="1342"/>
      <c r="AQ165" s="1342"/>
    </row>
    <row r="166" spans="1:43" ht="12.75">
      <c r="A166" s="1342"/>
      <c r="B166" s="1342"/>
      <c r="C166" s="1342"/>
      <c r="F166" s="1335">
        <f t="shared" si="0"/>
        <v>0</v>
      </c>
      <c r="G166" s="1342" t="s">
        <v>134</v>
      </c>
      <c r="I166" s="1342"/>
      <c r="J166" s="1880"/>
      <c r="M166" s="1335">
        <f t="shared" si="1"/>
        <v>1</v>
      </c>
      <c r="N166" s="1342" t="s">
        <v>134</v>
      </c>
      <c r="P166" s="1342"/>
      <c r="Q166" s="1342"/>
      <c r="T166" s="1335">
        <f t="shared" si="2"/>
        <v>3</v>
      </c>
      <c r="U166" s="1342" t="s">
        <v>134</v>
      </c>
      <c r="W166" s="1342"/>
      <c r="X166" s="1342"/>
      <c r="Z166" s="1335">
        <f t="shared" si="3"/>
        <v>0</v>
      </c>
      <c r="AA166" s="1342" t="s">
        <v>134</v>
      </c>
      <c r="AC166" s="1342"/>
      <c r="AD166" s="1342"/>
      <c r="AF166" s="1335">
        <f t="shared" si="4"/>
        <v>0</v>
      </c>
      <c r="AG166" s="1342" t="s">
        <v>134</v>
      </c>
      <c r="AH166" s="1342"/>
      <c r="AI166" s="1342"/>
      <c r="AJ166" s="1881">
        <f aca="true" t="shared" si="6" ref="AJ166:AJ173">F166+M166+T166+Z166+AF166</f>
        <v>4</v>
      </c>
      <c r="AL166" s="1335">
        <f t="shared" si="5"/>
        <v>0</v>
      </c>
      <c r="AM166" s="1342" t="s">
        <v>134</v>
      </c>
      <c r="AO166" s="1342"/>
      <c r="AP166" s="1342"/>
      <c r="AQ166" s="1342"/>
    </row>
    <row r="167" spans="1:43" ht="12.75">
      <c r="A167" s="1342"/>
      <c r="B167" s="1342"/>
      <c r="C167" s="1342"/>
      <c r="F167" s="1335">
        <f t="shared" si="0"/>
        <v>4</v>
      </c>
      <c r="G167" s="1342" t="s">
        <v>137</v>
      </c>
      <c r="I167" s="1342"/>
      <c r="J167" s="1880"/>
      <c r="M167" s="1335">
        <f t="shared" si="1"/>
        <v>1</v>
      </c>
      <c r="N167" s="1342" t="s">
        <v>137</v>
      </c>
      <c r="P167" s="1342"/>
      <c r="Q167" s="1342"/>
      <c r="T167" s="1335">
        <f t="shared" si="2"/>
        <v>0</v>
      </c>
      <c r="U167" s="1342" t="s">
        <v>137</v>
      </c>
      <c r="W167" s="1342"/>
      <c r="X167" s="1342"/>
      <c r="Z167" s="1335">
        <f t="shared" si="3"/>
        <v>0</v>
      </c>
      <c r="AA167" s="1342" t="s">
        <v>137</v>
      </c>
      <c r="AC167" s="1342"/>
      <c r="AD167" s="1342"/>
      <c r="AF167" s="1335">
        <f t="shared" si="4"/>
        <v>0</v>
      </c>
      <c r="AG167" s="1342" t="s">
        <v>137</v>
      </c>
      <c r="AH167" s="1342"/>
      <c r="AI167" s="1342"/>
      <c r="AJ167" s="1881">
        <f t="shared" si="6"/>
        <v>5</v>
      </c>
      <c r="AL167" s="1335">
        <f t="shared" si="5"/>
        <v>0</v>
      </c>
      <c r="AM167" s="1342" t="s">
        <v>137</v>
      </c>
      <c r="AO167" s="1342"/>
      <c r="AP167" s="1342"/>
      <c r="AQ167" s="1342"/>
    </row>
    <row r="168" spans="1:43" ht="12.75">
      <c r="A168" s="1342"/>
      <c r="B168" s="1342"/>
      <c r="C168" s="1342"/>
      <c r="F168" s="1335">
        <f t="shared" si="0"/>
        <v>0</v>
      </c>
      <c r="G168" s="1342" t="s">
        <v>140</v>
      </c>
      <c r="I168" s="1342"/>
      <c r="J168" s="1880"/>
      <c r="M168" s="1335">
        <f t="shared" si="1"/>
        <v>0</v>
      </c>
      <c r="N168" s="1342" t="s">
        <v>140</v>
      </c>
      <c r="P168" s="1342"/>
      <c r="Q168" s="1342"/>
      <c r="T168" s="1335">
        <f t="shared" si="2"/>
        <v>5</v>
      </c>
      <c r="U168" s="1342" t="s">
        <v>140</v>
      </c>
      <c r="W168" s="1342"/>
      <c r="X168" s="1342"/>
      <c r="Z168" s="1335">
        <f t="shared" si="3"/>
        <v>0</v>
      </c>
      <c r="AA168" s="1342" t="s">
        <v>140</v>
      </c>
      <c r="AC168" s="1342"/>
      <c r="AD168" s="1342"/>
      <c r="AF168" s="1335">
        <f t="shared" si="4"/>
        <v>0</v>
      </c>
      <c r="AG168" s="1342" t="s">
        <v>140</v>
      </c>
      <c r="AH168" s="1342"/>
      <c r="AI168" s="1342"/>
      <c r="AJ168" s="1881">
        <f t="shared" si="6"/>
        <v>5</v>
      </c>
      <c r="AL168" s="1335">
        <f t="shared" si="5"/>
        <v>0</v>
      </c>
      <c r="AM168" s="1342" t="s">
        <v>140</v>
      </c>
      <c r="AO168" s="1342"/>
      <c r="AP168" s="1342"/>
      <c r="AQ168" s="1342"/>
    </row>
    <row r="169" spans="1:43" ht="12.75">
      <c r="A169" s="1342"/>
      <c r="B169" s="1342"/>
      <c r="C169" s="1342"/>
      <c r="F169" s="1335">
        <f t="shared" si="0"/>
        <v>0</v>
      </c>
      <c r="G169" s="1342" t="s">
        <v>142</v>
      </c>
      <c r="I169" s="1342"/>
      <c r="J169" s="1880"/>
      <c r="M169" s="1335">
        <f t="shared" si="1"/>
        <v>0</v>
      </c>
      <c r="N169" s="1342" t="s">
        <v>142</v>
      </c>
      <c r="P169" s="1342"/>
      <c r="Q169" s="1342"/>
      <c r="T169" s="1335">
        <f t="shared" si="2"/>
        <v>0</v>
      </c>
      <c r="U169" s="1342" t="s">
        <v>142</v>
      </c>
      <c r="W169" s="1342"/>
      <c r="X169" s="1342"/>
      <c r="Z169" s="1335">
        <f t="shared" si="3"/>
        <v>5</v>
      </c>
      <c r="AA169" s="1342" t="s">
        <v>142</v>
      </c>
      <c r="AC169" s="1342"/>
      <c r="AD169" s="1342"/>
      <c r="AF169" s="1335">
        <f t="shared" si="4"/>
        <v>0</v>
      </c>
      <c r="AG169" s="1342" t="s">
        <v>142</v>
      </c>
      <c r="AH169" s="1342"/>
      <c r="AI169" s="1342"/>
      <c r="AJ169" s="1881">
        <f t="shared" si="6"/>
        <v>5</v>
      </c>
      <c r="AL169" s="1335">
        <f t="shared" si="5"/>
        <v>0</v>
      </c>
      <c r="AM169" s="1342" t="s">
        <v>142</v>
      </c>
      <c r="AO169" s="1342"/>
      <c r="AP169" s="1342"/>
      <c r="AQ169" s="1342"/>
    </row>
    <row r="170" spans="1:43" ht="12.75">
      <c r="A170" s="1342"/>
      <c r="B170" s="1342"/>
      <c r="C170" s="1342"/>
      <c r="F170" s="1335">
        <f t="shared" si="0"/>
        <v>1</v>
      </c>
      <c r="G170" s="1342" t="s">
        <v>144</v>
      </c>
      <c r="I170" s="1342"/>
      <c r="J170" s="1880"/>
      <c r="M170" s="1335">
        <f t="shared" si="1"/>
        <v>3</v>
      </c>
      <c r="N170" s="1342" t="s">
        <v>144</v>
      </c>
      <c r="P170" s="1342"/>
      <c r="Q170" s="1342"/>
      <c r="T170" s="1335">
        <f t="shared" si="2"/>
        <v>3</v>
      </c>
      <c r="U170" s="1342" t="s">
        <v>144</v>
      </c>
      <c r="W170" s="1342"/>
      <c r="X170" s="1342"/>
      <c r="Z170" s="1335">
        <f t="shared" si="3"/>
        <v>0</v>
      </c>
      <c r="AA170" s="1342" t="s">
        <v>144</v>
      </c>
      <c r="AC170" s="1342"/>
      <c r="AD170" s="1342"/>
      <c r="AF170" s="1335">
        <f t="shared" si="4"/>
        <v>1</v>
      </c>
      <c r="AG170" s="1342" t="s">
        <v>144</v>
      </c>
      <c r="AH170" s="1342"/>
      <c r="AI170" s="1342"/>
      <c r="AJ170" s="1881">
        <f t="shared" si="6"/>
        <v>8</v>
      </c>
      <c r="AL170" s="1335">
        <f t="shared" si="5"/>
        <v>4</v>
      </c>
      <c r="AM170" s="1342" t="s">
        <v>144</v>
      </c>
      <c r="AO170" s="1342"/>
      <c r="AP170" s="1342"/>
      <c r="AQ170" s="1342"/>
    </row>
    <row r="171" spans="1:43" ht="12.75">
      <c r="A171" s="1342"/>
      <c r="B171" s="1342"/>
      <c r="C171" s="1342"/>
      <c r="F171" s="1335">
        <f t="shared" si="0"/>
        <v>3</v>
      </c>
      <c r="G171" s="1342" t="s">
        <v>148</v>
      </c>
      <c r="I171" s="1342"/>
      <c r="J171" s="1880"/>
      <c r="M171" s="1335">
        <f t="shared" si="1"/>
        <v>0</v>
      </c>
      <c r="N171" s="1342" t="s">
        <v>148</v>
      </c>
      <c r="P171" s="1342"/>
      <c r="Q171" s="1342"/>
      <c r="T171" s="1335">
        <f t="shared" si="2"/>
        <v>1</v>
      </c>
      <c r="U171" s="1342" t="s">
        <v>148</v>
      </c>
      <c r="W171" s="1342"/>
      <c r="X171" s="1342"/>
      <c r="Z171" s="1335">
        <f t="shared" si="3"/>
        <v>0</v>
      </c>
      <c r="AA171" s="1342" t="s">
        <v>148</v>
      </c>
      <c r="AC171" s="1342"/>
      <c r="AD171" s="1342"/>
      <c r="AF171" s="1335">
        <f t="shared" si="4"/>
        <v>0</v>
      </c>
      <c r="AG171" s="1342" t="s">
        <v>148</v>
      </c>
      <c r="AH171" s="1342"/>
      <c r="AI171" s="1342"/>
      <c r="AJ171" s="1881">
        <f t="shared" si="6"/>
        <v>4</v>
      </c>
      <c r="AL171" s="1335">
        <f t="shared" si="5"/>
        <v>0</v>
      </c>
      <c r="AM171" s="1342" t="s">
        <v>148</v>
      </c>
      <c r="AO171" s="1342"/>
      <c r="AP171" s="1342"/>
      <c r="AQ171" s="1342"/>
    </row>
    <row r="172" spans="1:43" ht="12.75">
      <c r="A172" s="1342"/>
      <c r="B172" s="1342"/>
      <c r="C172" s="1342"/>
      <c r="F172" s="1335"/>
      <c r="G172" s="1342"/>
      <c r="I172" s="1342"/>
      <c r="J172" s="1880"/>
      <c r="M172" s="1335"/>
      <c r="N172" s="1342"/>
      <c r="P172" s="1342"/>
      <c r="Q172" s="1342"/>
      <c r="T172" s="1335"/>
      <c r="U172" s="1342"/>
      <c r="W172" s="1342"/>
      <c r="X172" s="1342"/>
      <c r="Z172" s="1335"/>
      <c r="AA172" s="1342"/>
      <c r="AC172" s="1342"/>
      <c r="AD172" s="1342"/>
      <c r="AF172" s="1335"/>
      <c r="AG172" s="1342"/>
      <c r="AH172" s="1342"/>
      <c r="AI172" s="1342"/>
      <c r="AJ172" s="1342"/>
      <c r="AL172" s="1335"/>
      <c r="AM172" s="1342"/>
      <c r="AO172" s="1342"/>
      <c r="AP172" s="1342"/>
      <c r="AQ172" s="1342"/>
    </row>
    <row r="173" spans="1:43" ht="12.75">
      <c r="A173" s="1342"/>
      <c r="B173" s="1342"/>
      <c r="C173" s="1342"/>
      <c r="F173" s="1347">
        <f>SUM(F165:F171)</f>
        <v>8</v>
      </c>
      <c r="G173" s="1347" t="s">
        <v>291</v>
      </c>
      <c r="H173" s="1347"/>
      <c r="I173" s="1882"/>
      <c r="J173" s="1347"/>
      <c r="K173" s="1882"/>
      <c r="L173" s="1882"/>
      <c r="M173" s="1347">
        <f>SUM(M165:M171)</f>
        <v>5</v>
      </c>
      <c r="N173" s="1347" t="s">
        <v>291</v>
      </c>
      <c r="O173" s="1882"/>
      <c r="P173" s="1882"/>
      <c r="Q173" s="1882"/>
      <c r="R173" s="1882"/>
      <c r="S173" s="1882"/>
      <c r="T173" s="1347">
        <f>SUM(T165:T171)</f>
        <v>12</v>
      </c>
      <c r="U173" s="1347" t="s">
        <v>291</v>
      </c>
      <c r="V173" s="1882"/>
      <c r="W173" s="1882"/>
      <c r="X173" s="1882"/>
      <c r="Y173" s="1882"/>
      <c r="Z173" s="1347">
        <f>SUM(Z165:Z171)</f>
        <v>6</v>
      </c>
      <c r="AA173" s="1347" t="s">
        <v>291</v>
      </c>
      <c r="AB173" s="1882"/>
      <c r="AC173" s="1882"/>
      <c r="AD173" s="1882"/>
      <c r="AE173" s="1882"/>
      <c r="AF173" s="1347">
        <f>SUM(AF165:AF171)</f>
        <v>4</v>
      </c>
      <c r="AG173" s="1347" t="s">
        <v>291</v>
      </c>
      <c r="AH173" s="1882"/>
      <c r="AI173" s="1882"/>
      <c r="AJ173" s="1881">
        <f t="shared" si="6"/>
        <v>35</v>
      </c>
      <c r="AK173" s="1882"/>
      <c r="AL173" s="1347">
        <f>SUM(AL165:AL171)</f>
        <v>4</v>
      </c>
      <c r="AM173" s="1347" t="s">
        <v>291</v>
      </c>
      <c r="AO173" s="1342"/>
      <c r="AP173" s="1335">
        <f>F173+M173+T173+Z173+AF173+AL173</f>
        <v>39</v>
      </c>
      <c r="AQ173" s="1335" t="s">
        <v>557</v>
      </c>
    </row>
    <row r="174" spans="1:43" ht="12.75">
      <c r="A174" s="1342"/>
      <c r="B174" s="1342"/>
      <c r="C174" s="1342"/>
      <c r="F174" s="1335"/>
      <c r="G174" s="1342"/>
      <c r="I174" s="1342"/>
      <c r="J174" s="1342"/>
      <c r="M174" s="1335"/>
      <c r="N174" s="1342"/>
      <c r="P174" s="1342"/>
      <c r="Q174" s="1342"/>
      <c r="T174" s="1335"/>
      <c r="U174" s="1342"/>
      <c r="W174" s="1342"/>
      <c r="X174" s="1342"/>
      <c r="Z174" s="1335"/>
      <c r="AA174" s="1342"/>
      <c r="AC174" s="1342"/>
      <c r="AD174" s="1342"/>
      <c r="AF174" s="1335"/>
      <c r="AG174" s="1342"/>
      <c r="AH174" s="1342"/>
      <c r="AI174" s="1342"/>
      <c r="AJ174" s="1342"/>
      <c r="AL174" s="1335"/>
      <c r="AM174" s="1342"/>
      <c r="AO174" s="1342"/>
      <c r="AP174" s="1342"/>
      <c r="AQ174" s="1342"/>
    </row>
    <row r="175" spans="1:43" ht="12.75">
      <c r="A175" s="1342"/>
      <c r="B175" s="1342"/>
      <c r="C175" s="1342"/>
      <c r="F175" s="1335"/>
      <c r="G175" s="1342"/>
      <c r="I175" s="1342"/>
      <c r="J175" s="1342"/>
      <c r="M175" s="1335"/>
      <c r="N175" s="1342"/>
      <c r="P175" s="1342"/>
      <c r="Q175" s="1342"/>
      <c r="T175" s="1335"/>
      <c r="U175" s="1342"/>
      <c r="W175" s="1342"/>
      <c r="X175" s="1342"/>
      <c r="Z175" s="1335"/>
      <c r="AA175" s="1342"/>
      <c r="AC175" s="1342"/>
      <c r="AD175" s="1342"/>
      <c r="AF175" s="1335"/>
      <c r="AG175" s="1342"/>
      <c r="AH175" s="1342"/>
      <c r="AI175" s="1342"/>
      <c r="AJ175" s="1342"/>
      <c r="AL175" s="1335"/>
      <c r="AM175" s="1342"/>
      <c r="AO175" s="1342"/>
      <c r="AP175" s="1342"/>
      <c r="AQ175" s="1342"/>
    </row>
    <row r="176" spans="1:43" ht="16.5">
      <c r="A176" s="1342"/>
      <c r="B176" s="1342"/>
      <c r="C176" s="1342"/>
      <c r="F176" s="1335"/>
      <c r="G176" s="1342"/>
      <c r="I176" s="1342"/>
      <c r="J176" s="1342"/>
      <c r="M176" s="1700" t="s">
        <v>537</v>
      </c>
      <c r="N176" s="1342"/>
      <c r="P176" s="1342"/>
      <c r="Q176" s="1342"/>
      <c r="T176" s="1335"/>
      <c r="U176" s="1342"/>
      <c r="W176" s="1342"/>
      <c r="X176" s="1342"/>
      <c r="Z176" s="1335"/>
      <c r="AA176" s="1342"/>
      <c r="AC176" s="1342"/>
      <c r="AD176" s="1342"/>
      <c r="AF176" s="1335"/>
      <c r="AG176" s="1342"/>
      <c r="AH176" s="1342"/>
      <c r="AI176" s="1342"/>
      <c r="AJ176" s="1342"/>
      <c r="AL176" s="1335"/>
      <c r="AM176" s="1342"/>
      <c r="AO176" s="1342"/>
      <c r="AP176" s="1342"/>
      <c r="AQ176" s="1342"/>
    </row>
    <row r="177" spans="1:43" ht="12.75">
      <c r="A177" s="1342"/>
      <c r="B177" s="1342"/>
      <c r="C177" s="1342"/>
      <c r="F177" s="1335">
        <f>COUNTIF($F$5:$F$160,G177)</f>
        <v>1</v>
      </c>
      <c r="G177" s="1183" t="s">
        <v>554</v>
      </c>
      <c r="I177" s="1342"/>
      <c r="J177" s="1868"/>
      <c r="K177" s="1866"/>
      <c r="L177" s="1866"/>
      <c r="M177" s="1335">
        <f>COUNTIF($M$5:$M$160,N177)</f>
        <v>2</v>
      </c>
      <c r="N177" s="1883" t="s">
        <v>152</v>
      </c>
      <c r="O177" s="1868"/>
      <c r="P177" s="1868"/>
      <c r="Q177" s="1868"/>
      <c r="R177" s="1866"/>
      <c r="S177" s="1866"/>
      <c r="T177" s="1335">
        <f>COUNTIF($T$5:$T$160,U177)</f>
        <v>3</v>
      </c>
      <c r="U177" s="1883" t="s">
        <v>321</v>
      </c>
      <c r="V177" s="1868"/>
      <c r="W177" s="1868"/>
      <c r="X177" s="1868"/>
      <c r="Y177" s="1866"/>
      <c r="Z177" s="1335">
        <f>COUNTIF($Z$5:$Z$160,AA177)</f>
        <v>2</v>
      </c>
      <c r="AA177" s="1335" t="s">
        <v>551</v>
      </c>
      <c r="AC177" s="1342"/>
      <c r="AD177" s="1868"/>
      <c r="AE177" s="1866"/>
      <c r="AF177" s="1335">
        <f>COUNTIF($AF$5:$AF$160,AG177)</f>
        <v>4</v>
      </c>
      <c r="AG177" s="1883" t="s">
        <v>315</v>
      </c>
      <c r="AH177" s="1868"/>
      <c r="AI177" s="1868"/>
      <c r="AJ177" s="1868"/>
      <c r="AK177" s="1866"/>
      <c r="AL177" s="1335">
        <f>COUNTIF($AL$5:$AL$160,AM177)</f>
        <v>0</v>
      </c>
      <c r="AM177" s="1342" t="s">
        <v>150</v>
      </c>
      <c r="AO177" s="1342"/>
      <c r="AP177" s="1342"/>
      <c r="AQ177" s="1342"/>
    </row>
    <row r="178" spans="1:43" ht="12.75">
      <c r="A178" s="1342"/>
      <c r="B178" s="1342"/>
      <c r="C178" s="1342"/>
      <c r="F178" s="1335">
        <f>COUNTIF($F$5:$F$160,"GREY(P)")</f>
        <v>3</v>
      </c>
      <c r="G178" s="1335" t="s">
        <v>555</v>
      </c>
      <c r="I178" s="1342"/>
      <c r="J178" s="1342"/>
      <c r="M178" s="1335">
        <f>COUNTIF($M$5:$M$160,N178)</f>
        <v>0</v>
      </c>
      <c r="N178" s="1335" t="s">
        <v>503</v>
      </c>
      <c r="P178" s="1342"/>
      <c r="Q178" s="1342"/>
      <c r="T178" s="1335">
        <f>COUNTIF($T$5:$T$160,U178)</f>
        <v>2</v>
      </c>
      <c r="U178" s="1335" t="s">
        <v>322</v>
      </c>
      <c r="W178" s="1342"/>
      <c r="X178" s="1342"/>
      <c r="Z178" s="1335">
        <f>COUNTIF($Z$5:$Z$160,AA178)</f>
        <v>4</v>
      </c>
      <c r="AA178" s="1335" t="s">
        <v>552</v>
      </c>
      <c r="AC178" s="1342"/>
      <c r="AD178" s="1342"/>
      <c r="AF178" s="1335"/>
      <c r="AG178" s="1342"/>
      <c r="AH178" s="1342"/>
      <c r="AI178" s="1342"/>
      <c r="AJ178" s="1342"/>
      <c r="AL178" s="1335">
        <f>COUNTIF($AL$5:$AL161,AM178)</f>
        <v>4</v>
      </c>
      <c r="AM178" s="1342" t="s">
        <v>246</v>
      </c>
      <c r="AO178" s="1342"/>
      <c r="AP178" s="1342"/>
      <c r="AQ178" s="1342"/>
    </row>
    <row r="179" spans="1:43" ht="12.75">
      <c r="A179" s="1342"/>
      <c r="B179" s="1342"/>
      <c r="C179" s="1342"/>
      <c r="F179" s="1335">
        <f>COUNTIF($F$5:$F$160,"GREY(T/P)")</f>
        <v>0</v>
      </c>
      <c r="G179" s="1335" t="s">
        <v>556</v>
      </c>
      <c r="I179" s="1342"/>
      <c r="J179" s="1342"/>
      <c r="M179" s="1335">
        <f>COUNTIF($M$5:$M$160,N179)</f>
        <v>3</v>
      </c>
      <c r="N179" s="1335" t="s">
        <v>504</v>
      </c>
      <c r="P179" s="1342"/>
      <c r="Q179" s="1342"/>
      <c r="T179" s="1335">
        <f>COUNTIF($T$5:$T$160,U179)</f>
        <v>2</v>
      </c>
      <c r="U179" s="1335" t="s">
        <v>397</v>
      </c>
      <c r="W179" s="1342"/>
      <c r="X179" s="1342"/>
      <c r="Z179" s="1335"/>
      <c r="AA179" s="1342"/>
      <c r="AC179" s="1342"/>
      <c r="AD179" s="1342"/>
      <c r="AF179" s="1335"/>
      <c r="AG179" s="1342"/>
      <c r="AH179" s="1342"/>
      <c r="AI179" s="1342"/>
      <c r="AJ179" s="1342"/>
      <c r="AL179" s="1335">
        <f>COUNTIF($AL$5:$AL161,AM179)</f>
        <v>0</v>
      </c>
      <c r="AM179" s="1342" t="s">
        <v>325</v>
      </c>
      <c r="AO179" s="1342"/>
      <c r="AP179" s="1342"/>
      <c r="AQ179" s="1342"/>
    </row>
    <row r="180" spans="1:43" ht="12.75">
      <c r="A180" s="1342"/>
      <c r="B180" s="1342"/>
      <c r="C180" s="1342"/>
      <c r="F180" s="1335">
        <f>COUNTIF($F$5:$F$160,"SCOT")</f>
        <v>4</v>
      </c>
      <c r="G180" s="1335" t="s">
        <v>149</v>
      </c>
      <c r="I180" s="1342"/>
      <c r="J180" s="1342"/>
      <c r="M180" s="1335"/>
      <c r="N180" s="1335"/>
      <c r="P180" s="1342"/>
      <c r="Q180" s="1342"/>
      <c r="T180" s="1335">
        <f>COUNTIF($T$5:$T$160,U180)</f>
        <v>2</v>
      </c>
      <c r="U180" s="1335" t="s">
        <v>396</v>
      </c>
      <c r="W180" s="1342"/>
      <c r="X180" s="1342"/>
      <c r="Z180" s="1335"/>
      <c r="AA180" s="1342"/>
      <c r="AC180" s="1342"/>
      <c r="AD180" s="1342"/>
      <c r="AF180" s="1335"/>
      <c r="AG180" s="1342"/>
      <c r="AH180" s="1342"/>
      <c r="AI180" s="1342"/>
      <c r="AJ180" s="1342"/>
      <c r="AL180" s="1335"/>
      <c r="AM180" s="1342"/>
      <c r="AO180" s="1342"/>
      <c r="AP180" s="1342"/>
      <c r="AQ180" s="1342"/>
    </row>
    <row r="181" spans="1:43" ht="12.75">
      <c r="A181" s="1342"/>
      <c r="B181" s="1342"/>
      <c r="C181" s="1342"/>
      <c r="F181" s="1335"/>
      <c r="G181" s="1342"/>
      <c r="I181" s="1342"/>
      <c r="J181" s="1342"/>
      <c r="M181" s="1335"/>
      <c r="N181" s="1342"/>
      <c r="P181" s="1342"/>
      <c r="Q181" s="1342"/>
      <c r="T181" s="1335">
        <f>COUNTIF($T$5:$T$160,U181)</f>
        <v>3</v>
      </c>
      <c r="U181" s="1464" t="s">
        <v>702</v>
      </c>
      <c r="W181" s="1342"/>
      <c r="X181" s="1342"/>
      <c r="Z181" s="1335"/>
      <c r="AA181" s="1342"/>
      <c r="AC181" s="1342"/>
      <c r="AD181" s="1342"/>
      <c r="AF181" s="1335"/>
      <c r="AG181" s="1342"/>
      <c r="AH181" s="1342"/>
      <c r="AI181" s="1342"/>
      <c r="AJ181" s="1342"/>
      <c r="AL181" s="1884"/>
      <c r="AM181" s="1885"/>
      <c r="AO181" s="1342"/>
      <c r="AP181" s="1342"/>
      <c r="AQ181" s="1342"/>
    </row>
    <row r="182" spans="1:43" ht="12.75">
      <c r="A182" s="1342"/>
      <c r="B182" s="1342"/>
      <c r="C182" s="1342"/>
      <c r="F182" s="1335"/>
      <c r="G182" s="1342"/>
      <c r="I182" s="1342"/>
      <c r="J182" s="1342"/>
      <c r="M182" s="1335"/>
      <c r="N182" s="1342"/>
      <c r="P182" s="1342"/>
      <c r="Q182" s="1342"/>
      <c r="T182" s="1335"/>
      <c r="U182" s="1335"/>
      <c r="W182" s="1342"/>
      <c r="X182" s="1342"/>
      <c r="Z182" s="1335"/>
      <c r="AA182" s="1342"/>
      <c r="AC182" s="1342"/>
      <c r="AD182" s="1342"/>
      <c r="AF182" s="1335"/>
      <c r="AG182" s="1342"/>
      <c r="AH182" s="1342"/>
      <c r="AI182" s="1342"/>
      <c r="AJ182" s="1342"/>
      <c r="AL182" s="1884"/>
      <c r="AM182" s="1885"/>
      <c r="AO182" s="1342"/>
      <c r="AP182" s="1342"/>
      <c r="AQ182" s="1342"/>
    </row>
    <row r="183" spans="1:44" ht="12.75">
      <c r="A183" s="1335"/>
      <c r="B183" s="1335"/>
      <c r="C183" s="1335"/>
      <c r="D183" s="1886"/>
      <c r="E183" s="1886"/>
      <c r="F183" s="1347">
        <f>SUM(F177:F180)</f>
        <v>8</v>
      </c>
      <c r="G183" s="1347" t="s">
        <v>291</v>
      </c>
      <c r="H183" s="1347"/>
      <c r="I183" s="1347"/>
      <c r="J183" s="1347"/>
      <c r="K183" s="1347"/>
      <c r="L183" s="1347"/>
      <c r="M183" s="1347">
        <f>SUM(M177:M180)</f>
        <v>5</v>
      </c>
      <c r="N183" s="1347" t="s">
        <v>291</v>
      </c>
      <c r="O183" s="1347"/>
      <c r="P183" s="1347"/>
      <c r="Q183" s="1347"/>
      <c r="R183" s="1347"/>
      <c r="S183" s="1347"/>
      <c r="T183" s="1347">
        <f>SUM(T177:T181)</f>
        <v>12</v>
      </c>
      <c r="U183" s="1347" t="s">
        <v>291</v>
      </c>
      <c r="V183" s="1347"/>
      <c r="W183" s="1347"/>
      <c r="X183" s="1347"/>
      <c r="Y183" s="1347"/>
      <c r="Z183" s="1347">
        <f>SUM(Z177:Z180)</f>
        <v>6</v>
      </c>
      <c r="AA183" s="1347" t="s">
        <v>291</v>
      </c>
      <c r="AB183" s="1347"/>
      <c r="AC183" s="1347"/>
      <c r="AD183" s="1347"/>
      <c r="AE183" s="1347"/>
      <c r="AF183" s="1347">
        <f>SUM(AF177:AF180)</f>
        <v>4</v>
      </c>
      <c r="AG183" s="1347" t="s">
        <v>291</v>
      </c>
      <c r="AH183" s="1347"/>
      <c r="AI183" s="1347"/>
      <c r="AJ183" s="1347"/>
      <c r="AK183" s="1347"/>
      <c r="AL183" s="1347">
        <f>SUM(AL177:AL180)</f>
        <v>4</v>
      </c>
      <c r="AM183" s="1347" t="s">
        <v>291</v>
      </c>
      <c r="AN183" s="1335"/>
      <c r="AO183" s="1335"/>
      <c r="AP183" s="1335"/>
      <c r="AQ183" s="1335"/>
      <c r="AR183" s="1335"/>
    </row>
    <row r="184" spans="1:44" ht="12.75">
      <c r="A184" s="1342"/>
      <c r="B184" s="1342"/>
      <c r="C184" s="1342"/>
      <c r="F184" s="1335"/>
      <c r="G184" s="1342"/>
      <c r="I184" s="1342"/>
      <c r="J184" s="1342"/>
      <c r="M184" s="1335"/>
      <c r="N184" s="1342"/>
      <c r="P184" s="1342"/>
      <c r="Q184" s="1342"/>
      <c r="T184" s="1335"/>
      <c r="U184" s="1342"/>
      <c r="W184" s="1342"/>
      <c r="X184" s="1342"/>
      <c r="Z184" s="1335"/>
      <c r="AA184" s="1342"/>
      <c r="AC184" s="1342"/>
      <c r="AD184" s="1342"/>
      <c r="AF184" s="1335"/>
      <c r="AG184" s="1342"/>
      <c r="AH184" s="1342"/>
      <c r="AI184" s="1342"/>
      <c r="AJ184" s="1342"/>
      <c r="AL184" s="1884"/>
      <c r="AM184" s="1885"/>
      <c r="AO184" s="1342"/>
      <c r="AP184" s="1342"/>
      <c r="AQ184" s="1342"/>
      <c r="AR184" s="1342"/>
    </row>
    <row r="185" spans="1:43" ht="12.75">
      <c r="A185" s="1335"/>
      <c r="B185" s="1335"/>
      <c r="C185" s="1335"/>
      <c r="D185" s="1886"/>
      <c r="E185" s="1886"/>
      <c r="F185" s="1887">
        <f>SUM($F$173-$F$195)</f>
        <v>8</v>
      </c>
      <c r="G185" s="1887" t="s">
        <v>268</v>
      </c>
      <c r="H185" s="1887"/>
      <c r="I185" s="1887"/>
      <c r="J185" s="1887"/>
      <c r="K185" s="1887"/>
      <c r="L185" s="1887"/>
      <c r="M185" s="1887">
        <f>SUM($M$173-$M$195)</f>
        <v>5</v>
      </c>
      <c r="N185" s="1887"/>
      <c r="O185" s="1887"/>
      <c r="P185" s="1887"/>
      <c r="Q185" s="1887"/>
      <c r="R185" s="1887"/>
      <c r="S185" s="1887"/>
      <c r="T185" s="1887">
        <f>SUM($T$173-$T$195)</f>
        <v>12</v>
      </c>
      <c r="U185" s="1887" t="s">
        <v>558</v>
      </c>
      <c r="V185" s="1887"/>
      <c r="W185" s="1887"/>
      <c r="X185" s="1887"/>
      <c r="Y185" s="1887"/>
      <c r="Z185" s="1887"/>
      <c r="AA185" s="1887"/>
      <c r="AB185" s="1887"/>
      <c r="AC185" s="1887"/>
      <c r="AD185" s="1887"/>
      <c r="AE185" s="1887"/>
      <c r="AF185" s="1887"/>
      <c r="AG185" s="1887"/>
      <c r="AH185" s="1887"/>
      <c r="AI185" s="1887"/>
      <c r="AJ185" s="1887"/>
      <c r="AK185" s="1887"/>
      <c r="AL185" s="1887"/>
      <c r="AM185" s="1887"/>
      <c r="AO185" s="1342"/>
      <c r="AP185" s="1342"/>
      <c r="AQ185" s="1342"/>
    </row>
    <row r="186" spans="1:43" ht="13.5" thickBot="1">
      <c r="A186" s="1335"/>
      <c r="B186" s="1335"/>
      <c r="C186" s="1335"/>
      <c r="D186" s="1886"/>
      <c r="E186" s="1886"/>
      <c r="F186" s="1335"/>
      <c r="G186" s="1335"/>
      <c r="H186" s="1335"/>
      <c r="I186" s="1335"/>
      <c r="J186" s="1335"/>
      <c r="K186" s="1322"/>
      <c r="L186" s="1322"/>
      <c r="M186" s="1335"/>
      <c r="N186" s="1335"/>
      <c r="O186" s="1335"/>
      <c r="P186" s="1335"/>
      <c r="Q186" s="1335"/>
      <c r="R186" s="1322"/>
      <c r="S186" s="1322"/>
      <c r="T186" s="1335"/>
      <c r="U186" s="1335"/>
      <c r="V186" s="1335"/>
      <c r="W186" s="1335"/>
      <c r="X186" s="1335"/>
      <c r="Y186" s="1322"/>
      <c r="Z186" s="1335"/>
      <c r="AA186" s="1335"/>
      <c r="AB186" s="1335"/>
      <c r="AC186" s="1335"/>
      <c r="AD186" s="1335"/>
      <c r="AE186" s="1322"/>
      <c r="AF186" s="1335"/>
      <c r="AG186" s="1335"/>
      <c r="AH186" s="1335"/>
      <c r="AI186" s="1335"/>
      <c r="AJ186" s="1879" t="s">
        <v>563</v>
      </c>
      <c r="AK186" s="1322"/>
      <c r="AL186" s="1335"/>
      <c r="AM186" s="1335"/>
      <c r="AO186" s="1342"/>
      <c r="AP186" s="1335"/>
      <c r="AQ186" s="1335"/>
    </row>
    <row r="187" spans="1:43" ht="12.75">
      <c r="A187" s="1335"/>
      <c r="B187" s="1335"/>
      <c r="C187" s="1335"/>
      <c r="D187" s="1886"/>
      <c r="E187" s="1886"/>
      <c r="F187" s="1335">
        <f>COUNTIF($E$5:$E$160,"Mon(night)")</f>
        <v>0</v>
      </c>
      <c r="G187" s="1342" t="s">
        <v>151</v>
      </c>
      <c r="H187" s="1335"/>
      <c r="I187" s="1335"/>
      <c r="J187" s="1335"/>
      <c r="K187" s="1322"/>
      <c r="L187" s="1322"/>
      <c r="M187" s="1335"/>
      <c r="N187" s="1342" t="s">
        <v>151</v>
      </c>
      <c r="O187" s="1335"/>
      <c r="P187" s="1335"/>
      <c r="Q187" s="1335"/>
      <c r="R187" s="1322"/>
      <c r="S187" s="1322"/>
      <c r="T187" s="1888">
        <f>COUNTIF($S$5:$S$161,"Mon(night)")</f>
        <v>0</v>
      </c>
      <c r="U187" s="1643" t="s">
        <v>151</v>
      </c>
      <c r="V187" s="1464"/>
      <c r="W187" s="1464"/>
      <c r="X187" s="1464"/>
      <c r="Y187" s="1889"/>
      <c r="Z187" s="1890">
        <f>COUNTIF($S$5:$S$160,"Mon(sand)")</f>
        <v>0</v>
      </c>
      <c r="AA187" s="1891" t="s">
        <v>151</v>
      </c>
      <c r="AB187" s="1890"/>
      <c r="AC187" s="1890"/>
      <c r="AD187" s="1890"/>
      <c r="AE187" s="1889"/>
      <c r="AF187" s="1890">
        <f>T165-T187</f>
        <v>0</v>
      </c>
      <c r="AG187" s="1891" t="s">
        <v>151</v>
      </c>
      <c r="AH187" s="1890"/>
      <c r="AI187" s="1890"/>
      <c r="AJ187" s="1881">
        <f>F187+T187</f>
        <v>0</v>
      </c>
      <c r="AK187" s="1322"/>
      <c r="AL187" s="1335"/>
      <c r="AM187" s="1342" t="s">
        <v>151</v>
      </c>
      <c r="AO187" s="1342"/>
      <c r="AP187" s="1342"/>
      <c r="AQ187" s="1342"/>
    </row>
    <row r="188" spans="1:43" ht="12.75">
      <c r="A188" s="1335"/>
      <c r="B188" s="1335"/>
      <c r="C188" s="1335"/>
      <c r="D188" s="1886"/>
      <c r="E188" s="1886"/>
      <c r="F188" s="1335">
        <f>COUNTIF($E$5:$E$160,"Tue(night)")</f>
        <v>0</v>
      </c>
      <c r="G188" s="1342" t="s">
        <v>134</v>
      </c>
      <c r="H188" s="1335"/>
      <c r="I188" s="1335"/>
      <c r="J188" s="1335"/>
      <c r="K188" s="1322"/>
      <c r="L188" s="1322"/>
      <c r="M188" s="1335"/>
      <c r="N188" s="1342" t="s">
        <v>134</v>
      </c>
      <c r="O188" s="1335"/>
      <c r="P188" s="1335"/>
      <c r="Q188" s="1335"/>
      <c r="R188" s="1322"/>
      <c r="S188" s="1322"/>
      <c r="T188" s="1888">
        <f>COUNTIF($S$5:$S$160,"Tue(night)")</f>
        <v>0</v>
      </c>
      <c r="U188" s="1643" t="s">
        <v>134</v>
      </c>
      <c r="V188" s="1464"/>
      <c r="W188" s="1464"/>
      <c r="X188" s="1464"/>
      <c r="Y188" s="1892"/>
      <c r="Z188" s="1464">
        <f>COUNTIF($S$5:$S$160,"Tue(sand)")</f>
        <v>0</v>
      </c>
      <c r="AA188" s="1643" t="s">
        <v>134</v>
      </c>
      <c r="AB188" s="1464"/>
      <c r="AC188" s="1464"/>
      <c r="AD188" s="1464"/>
      <c r="AE188" s="1892"/>
      <c r="AF188" s="1464">
        <f aca="true" t="shared" si="7" ref="AF188:AF193">T166-T188</f>
        <v>3</v>
      </c>
      <c r="AG188" s="1643" t="s">
        <v>134</v>
      </c>
      <c r="AH188" s="1464"/>
      <c r="AI188" s="1464"/>
      <c r="AJ188" s="1881">
        <f aca="true" t="shared" si="8" ref="AJ188:AJ193">F188+T188</f>
        <v>0</v>
      </c>
      <c r="AK188" s="1322"/>
      <c r="AL188" s="1335"/>
      <c r="AM188" s="1342" t="s">
        <v>134</v>
      </c>
      <c r="AO188" s="1342"/>
      <c r="AP188" s="1342"/>
      <c r="AQ188" s="1342"/>
    </row>
    <row r="189" spans="1:43" ht="12.75">
      <c r="A189" s="1335"/>
      <c r="B189" s="1335"/>
      <c r="C189" s="1335"/>
      <c r="D189" s="1886"/>
      <c r="E189" s="1886"/>
      <c r="F189" s="1335">
        <f>COUNTIF($E$5:$E$160,"Wed(night)")</f>
        <v>0</v>
      </c>
      <c r="G189" s="1342" t="s">
        <v>137</v>
      </c>
      <c r="H189" s="1335"/>
      <c r="I189" s="1335"/>
      <c r="J189" s="1335"/>
      <c r="K189" s="1322"/>
      <c r="L189" s="1322"/>
      <c r="M189" s="1335"/>
      <c r="N189" s="1342" t="s">
        <v>137</v>
      </c>
      <c r="O189" s="1335"/>
      <c r="P189" s="1335"/>
      <c r="Q189" s="1335"/>
      <c r="R189" s="1322"/>
      <c r="S189" s="1322"/>
      <c r="T189" s="1888">
        <f>COUNTIF($S$5:$S$160,"Wed(night)")</f>
        <v>0</v>
      </c>
      <c r="U189" s="1643" t="s">
        <v>137</v>
      </c>
      <c r="V189" s="1464"/>
      <c r="W189" s="1464"/>
      <c r="X189" s="1464"/>
      <c r="Y189" s="1892"/>
      <c r="Z189" s="1464">
        <f>COUNTIF($S$5:$S$160,"Wed(sand)")</f>
        <v>0</v>
      </c>
      <c r="AA189" s="1643" t="s">
        <v>137</v>
      </c>
      <c r="AB189" s="1464"/>
      <c r="AC189" s="1464"/>
      <c r="AD189" s="1464"/>
      <c r="AE189" s="1892"/>
      <c r="AF189" s="1464">
        <f t="shared" si="7"/>
        <v>0</v>
      </c>
      <c r="AG189" s="1643" t="s">
        <v>137</v>
      </c>
      <c r="AH189" s="1464"/>
      <c r="AI189" s="1464"/>
      <c r="AJ189" s="1881">
        <f t="shared" si="8"/>
        <v>0</v>
      </c>
      <c r="AK189" s="1322"/>
      <c r="AL189" s="1335"/>
      <c r="AM189" s="1342" t="s">
        <v>137</v>
      </c>
      <c r="AO189" s="1342"/>
      <c r="AP189" s="1342"/>
      <c r="AQ189" s="1342"/>
    </row>
    <row r="190" spans="1:43" ht="12.75">
      <c r="A190" s="1335"/>
      <c r="B190" s="1335"/>
      <c r="C190" s="1335"/>
      <c r="D190" s="1886"/>
      <c r="E190" s="1886"/>
      <c r="F190" s="1335">
        <f>COUNTIF($E$5:$E$160,"Thu(night)")</f>
        <v>0</v>
      </c>
      <c r="G190" s="1342" t="s">
        <v>140</v>
      </c>
      <c r="H190" s="1335"/>
      <c r="I190" s="1335"/>
      <c r="J190" s="1335"/>
      <c r="K190" s="1322"/>
      <c r="L190" s="1322"/>
      <c r="M190" s="1335"/>
      <c r="N190" s="1342" t="s">
        <v>140</v>
      </c>
      <c r="O190" s="1335"/>
      <c r="P190" s="1335"/>
      <c r="Q190" s="1335"/>
      <c r="R190" s="1322"/>
      <c r="S190" s="1322"/>
      <c r="T190" s="1888">
        <f>COUNTIF($S$5:$S$160,"Thu(night)")</f>
        <v>0</v>
      </c>
      <c r="U190" s="1643" t="s">
        <v>140</v>
      </c>
      <c r="V190" s="1464"/>
      <c r="W190" s="1464"/>
      <c r="X190" s="1464"/>
      <c r="Y190" s="1892"/>
      <c r="Z190" s="1464">
        <f>COUNTIF($S$5:$S$160,"Thu(sand)")</f>
        <v>0</v>
      </c>
      <c r="AA190" s="1643" t="s">
        <v>140</v>
      </c>
      <c r="AB190" s="1464"/>
      <c r="AC190" s="1464"/>
      <c r="AD190" s="1464"/>
      <c r="AE190" s="1892"/>
      <c r="AF190" s="1464">
        <f t="shared" si="7"/>
        <v>5</v>
      </c>
      <c r="AG190" s="1643" t="s">
        <v>140</v>
      </c>
      <c r="AH190" s="1464"/>
      <c r="AI190" s="1464"/>
      <c r="AJ190" s="1881">
        <f t="shared" si="8"/>
        <v>0</v>
      </c>
      <c r="AK190" s="1322"/>
      <c r="AL190" s="1335"/>
      <c r="AM190" s="1342" t="s">
        <v>140</v>
      </c>
      <c r="AO190" s="1342"/>
      <c r="AP190" s="1342"/>
      <c r="AQ190" s="1342"/>
    </row>
    <row r="191" spans="1:43" ht="12.75">
      <c r="A191" s="1335"/>
      <c r="B191" s="1335"/>
      <c r="C191" s="1335"/>
      <c r="D191" s="1886"/>
      <c r="E191" s="1886"/>
      <c r="F191" s="1335">
        <f>COUNTIF($E$5:$E$160,"Fri(night)")</f>
        <v>0</v>
      </c>
      <c r="G191" s="1342" t="s">
        <v>142</v>
      </c>
      <c r="H191" s="1335"/>
      <c r="I191" s="1335"/>
      <c r="J191" s="1335"/>
      <c r="K191" s="1322"/>
      <c r="L191" s="1322"/>
      <c r="M191" s="1335"/>
      <c r="N191" s="1342" t="s">
        <v>142</v>
      </c>
      <c r="O191" s="1335"/>
      <c r="P191" s="1335"/>
      <c r="Q191" s="1335"/>
      <c r="R191" s="1322"/>
      <c r="S191" s="1322"/>
      <c r="T191" s="1888">
        <f>COUNTIF($S$5:$S$160,"Fri(night)")</f>
        <v>0</v>
      </c>
      <c r="U191" s="1643" t="s">
        <v>142</v>
      </c>
      <c r="V191" s="1464"/>
      <c r="W191" s="1464"/>
      <c r="X191" s="1464"/>
      <c r="Y191" s="1892"/>
      <c r="Z191" s="1464">
        <f>COUNTIF($S$5:$S$160,"Fri(sand)")</f>
        <v>0</v>
      </c>
      <c r="AA191" s="1643" t="s">
        <v>142</v>
      </c>
      <c r="AB191" s="1464"/>
      <c r="AC191" s="1464"/>
      <c r="AD191" s="1464"/>
      <c r="AE191" s="1892"/>
      <c r="AF191" s="1464">
        <f t="shared" si="7"/>
        <v>0</v>
      </c>
      <c r="AG191" s="1643" t="s">
        <v>142</v>
      </c>
      <c r="AH191" s="1464"/>
      <c r="AI191" s="1464"/>
      <c r="AJ191" s="1881">
        <f t="shared" si="8"/>
        <v>0</v>
      </c>
      <c r="AK191" s="1322"/>
      <c r="AL191" s="1335"/>
      <c r="AM191" s="1342" t="s">
        <v>142</v>
      </c>
      <c r="AO191" s="1342"/>
      <c r="AP191" s="1342"/>
      <c r="AQ191" s="1342"/>
    </row>
    <row r="192" spans="1:43" ht="12.75">
      <c r="A192" s="1335"/>
      <c r="B192" s="1335"/>
      <c r="C192" s="1335"/>
      <c r="D192" s="1886"/>
      <c r="E192" s="1886"/>
      <c r="F192" s="1335">
        <f>COUNTIF($E$5:$E$160,"Sat(night)")</f>
        <v>0</v>
      </c>
      <c r="G192" s="1342" t="s">
        <v>144</v>
      </c>
      <c r="H192" s="1335"/>
      <c r="I192" s="1335"/>
      <c r="J192" s="1335"/>
      <c r="K192" s="1322"/>
      <c r="L192" s="1322"/>
      <c r="M192" s="1335"/>
      <c r="N192" s="1342" t="s">
        <v>144</v>
      </c>
      <c r="O192" s="1335"/>
      <c r="P192" s="1335"/>
      <c r="Q192" s="1335"/>
      <c r="R192" s="1322"/>
      <c r="S192" s="1322"/>
      <c r="T192" s="1888">
        <f>COUNTIF($S$5:$S$160,"Sat(night)")</f>
        <v>0</v>
      </c>
      <c r="U192" s="1643" t="s">
        <v>144</v>
      </c>
      <c r="V192" s="1464"/>
      <c r="W192" s="1464"/>
      <c r="X192" s="1464"/>
      <c r="Y192" s="1892"/>
      <c r="Z192" s="1464">
        <f>COUNTIF($S$5:$S$160,"Sat(sand)")</f>
        <v>0</v>
      </c>
      <c r="AA192" s="1643" t="s">
        <v>144</v>
      </c>
      <c r="AB192" s="1464"/>
      <c r="AC192" s="1464"/>
      <c r="AD192" s="1464"/>
      <c r="AE192" s="1892"/>
      <c r="AF192" s="1464">
        <f t="shared" si="7"/>
        <v>3</v>
      </c>
      <c r="AG192" s="1643" t="s">
        <v>144</v>
      </c>
      <c r="AH192" s="1464"/>
      <c r="AI192" s="1464"/>
      <c r="AJ192" s="1881">
        <f t="shared" si="8"/>
        <v>0</v>
      </c>
      <c r="AK192" s="1322"/>
      <c r="AL192" s="1335"/>
      <c r="AM192" s="1342" t="s">
        <v>144</v>
      </c>
      <c r="AO192" s="1342"/>
      <c r="AP192" s="1342"/>
      <c r="AQ192" s="1342"/>
    </row>
    <row r="193" spans="1:43" ht="12.75">
      <c r="A193" s="1335"/>
      <c r="B193" s="1335"/>
      <c r="C193" s="1335"/>
      <c r="D193" s="1886"/>
      <c r="E193" s="1886"/>
      <c r="F193" s="1335">
        <f>COUNTIF($E$5:$E$160,"Sun(night)")</f>
        <v>0</v>
      </c>
      <c r="G193" s="1342" t="s">
        <v>148</v>
      </c>
      <c r="H193" s="1335"/>
      <c r="I193" s="1335"/>
      <c r="J193" s="1335"/>
      <c r="K193" s="1322"/>
      <c r="L193" s="1322"/>
      <c r="M193" s="1335"/>
      <c r="N193" s="1342" t="s">
        <v>148</v>
      </c>
      <c r="O193" s="1335"/>
      <c r="P193" s="1335"/>
      <c r="Q193" s="1335"/>
      <c r="R193" s="1322"/>
      <c r="S193" s="1322"/>
      <c r="T193" s="1888">
        <f>COUNTIF($S$5:$S$160,"Sun(night)")</f>
        <v>0</v>
      </c>
      <c r="U193" s="1643" t="s">
        <v>148</v>
      </c>
      <c r="V193" s="1464"/>
      <c r="W193" s="1464"/>
      <c r="X193" s="1464"/>
      <c r="Y193" s="1892"/>
      <c r="Z193" s="1464">
        <f>COUNTIF($S$5:$S$160,"Sun(sand)")</f>
        <v>0</v>
      </c>
      <c r="AA193" s="1643" t="s">
        <v>148</v>
      </c>
      <c r="AB193" s="1464"/>
      <c r="AC193" s="1464"/>
      <c r="AD193" s="1464"/>
      <c r="AE193" s="1892"/>
      <c r="AF193" s="1464">
        <f t="shared" si="7"/>
        <v>1</v>
      </c>
      <c r="AG193" s="1643" t="s">
        <v>148</v>
      </c>
      <c r="AH193" s="1464"/>
      <c r="AI193" s="1464"/>
      <c r="AJ193" s="1881">
        <f t="shared" si="8"/>
        <v>0</v>
      </c>
      <c r="AK193" s="1322"/>
      <c r="AL193" s="1335"/>
      <c r="AM193" s="1342" t="s">
        <v>148</v>
      </c>
      <c r="AO193" s="1342"/>
      <c r="AP193" s="1342"/>
      <c r="AQ193" s="1342"/>
    </row>
    <row r="194" spans="1:43" ht="12.75">
      <c r="A194" s="1335"/>
      <c r="B194" s="1335"/>
      <c r="C194" s="1335"/>
      <c r="D194" s="1886"/>
      <c r="E194" s="1886"/>
      <c r="F194" s="1335"/>
      <c r="G194" s="1335"/>
      <c r="H194" s="1335"/>
      <c r="I194" s="1335"/>
      <c r="J194" s="1335"/>
      <c r="K194" s="1322"/>
      <c r="L194" s="1322"/>
      <c r="M194" s="1335"/>
      <c r="N194" s="1335"/>
      <c r="O194" s="1335"/>
      <c r="P194" s="1335"/>
      <c r="Q194" s="1335"/>
      <c r="R194" s="1322"/>
      <c r="S194" s="1322"/>
      <c r="T194" s="1888"/>
      <c r="U194" s="1464"/>
      <c r="V194" s="1464"/>
      <c r="W194" s="1464"/>
      <c r="X194" s="1464"/>
      <c r="Y194" s="1892"/>
      <c r="Z194" s="1464"/>
      <c r="AA194" s="1464"/>
      <c r="AB194" s="1464"/>
      <c r="AC194" s="1464"/>
      <c r="AD194" s="1464"/>
      <c r="AE194" s="1892"/>
      <c r="AF194" s="1464"/>
      <c r="AG194" s="1464"/>
      <c r="AH194" s="1464"/>
      <c r="AI194" s="1464"/>
      <c r="AJ194" s="1893"/>
      <c r="AK194" s="1322"/>
      <c r="AL194" s="1335"/>
      <c r="AM194" s="1335"/>
      <c r="AO194" s="1342"/>
      <c r="AP194" s="1342"/>
      <c r="AQ194" s="1342"/>
    </row>
    <row r="195" spans="1:43" ht="12.75">
      <c r="A195" s="1342"/>
      <c r="B195" s="1342"/>
      <c r="C195" s="1342"/>
      <c r="F195" s="1894">
        <f>COUNTIF($F$5:$F$154,"(night)")</f>
        <v>0</v>
      </c>
      <c r="G195" s="1894" t="s">
        <v>269</v>
      </c>
      <c r="H195" s="1894"/>
      <c r="I195" s="1894"/>
      <c r="J195" s="1894"/>
      <c r="K195" s="1894"/>
      <c r="L195" s="1894"/>
      <c r="M195" s="1894">
        <f>COUNTIF($F$5:$F$154,N195)</f>
        <v>0</v>
      </c>
      <c r="N195" s="1894"/>
      <c r="O195" s="1894"/>
      <c r="P195" s="1894"/>
      <c r="Q195" s="1894"/>
      <c r="R195" s="1894"/>
      <c r="S195" s="1894"/>
      <c r="T195" s="1895">
        <f>COUNTIF($T$5:$T$154,U195)</f>
        <v>0</v>
      </c>
      <c r="U195" s="1896" t="s">
        <v>269</v>
      </c>
      <c r="V195" s="1897"/>
      <c r="W195" s="1897"/>
      <c r="X195" s="1897"/>
      <c r="Y195" s="1897"/>
      <c r="Z195" s="1896">
        <f>Z187+Z188+Z189+Z190+Z191+Z192+Z193</f>
        <v>0</v>
      </c>
      <c r="AA195" s="1896" t="s">
        <v>560</v>
      </c>
      <c r="AB195" s="1897"/>
      <c r="AC195" s="1897"/>
      <c r="AD195" s="1897"/>
      <c r="AE195" s="1897"/>
      <c r="AF195" s="1896">
        <f>AF187+AF188+AF189+AF190+AF191+AF192+AF193</f>
        <v>12</v>
      </c>
      <c r="AG195" s="1896" t="s">
        <v>561</v>
      </c>
      <c r="AH195" s="1897"/>
      <c r="AI195" s="1897"/>
      <c r="AJ195" s="1881">
        <f>SUM(AJ187:AJ193)</f>
        <v>0</v>
      </c>
      <c r="AK195" s="1898"/>
      <c r="AL195" s="1894"/>
      <c r="AM195" s="1898"/>
      <c r="AO195" s="1342"/>
      <c r="AP195" s="1342"/>
      <c r="AQ195" s="1342"/>
    </row>
    <row r="196" spans="1:43" ht="12.75">
      <c r="A196" s="1342"/>
      <c r="B196" s="1342"/>
      <c r="C196" s="1342"/>
      <c r="F196" s="1335"/>
      <c r="G196" s="1342"/>
      <c r="I196" s="1342"/>
      <c r="J196" s="1342"/>
      <c r="M196" s="1335"/>
      <c r="N196" s="1342"/>
      <c r="P196" s="1342"/>
      <c r="Q196" s="1342"/>
      <c r="T196" s="1888"/>
      <c r="U196" s="1643"/>
      <c r="V196" s="1643"/>
      <c r="W196" s="1643"/>
      <c r="X196" s="1643"/>
      <c r="Y196" s="1642"/>
      <c r="Z196" s="1464"/>
      <c r="AA196" s="1643"/>
      <c r="AB196" s="1643"/>
      <c r="AC196" s="1643"/>
      <c r="AD196" s="1643"/>
      <c r="AE196" s="1642"/>
      <c r="AF196" s="1464"/>
      <c r="AG196" s="1643"/>
      <c r="AH196" s="1643"/>
      <c r="AI196" s="1643"/>
      <c r="AJ196" s="1677"/>
      <c r="AL196" s="1335"/>
      <c r="AM196" s="1342"/>
      <c r="AO196" s="1342"/>
      <c r="AP196" s="1342"/>
      <c r="AQ196" s="1342"/>
    </row>
    <row r="197" spans="1:43" ht="13.5" thickBot="1">
      <c r="A197" s="1342"/>
      <c r="B197" s="1342"/>
      <c r="C197" s="1342"/>
      <c r="F197" s="1347">
        <f>SUM(F185:F193)</f>
        <v>8</v>
      </c>
      <c r="G197" s="1347" t="s">
        <v>291</v>
      </c>
      <c r="H197" s="1347"/>
      <c r="I197" s="1347"/>
      <c r="J197" s="1347"/>
      <c r="K197" s="1347"/>
      <c r="L197" s="1347"/>
      <c r="M197" s="1347">
        <f>SUM(M185:M193)</f>
        <v>5</v>
      </c>
      <c r="N197" s="1347" t="s">
        <v>291</v>
      </c>
      <c r="O197" s="1347"/>
      <c r="P197" s="1347"/>
      <c r="Q197" s="1347"/>
      <c r="R197" s="1347"/>
      <c r="S197" s="1347"/>
      <c r="T197" s="1899">
        <f>SUM(T185:T193)</f>
        <v>12</v>
      </c>
      <c r="U197" s="1900" t="s">
        <v>291</v>
      </c>
      <c r="V197" s="1900"/>
      <c r="W197" s="1900"/>
      <c r="X197" s="1900"/>
      <c r="Y197" s="1900"/>
      <c r="Z197" s="1900">
        <f>Z195+AF195</f>
        <v>12</v>
      </c>
      <c r="AA197" s="1900"/>
      <c r="AB197" s="1900"/>
      <c r="AC197" s="1900"/>
      <c r="AD197" s="1900"/>
      <c r="AE197" s="1900"/>
      <c r="AF197" s="1900"/>
      <c r="AG197" s="1900"/>
      <c r="AH197" s="1900"/>
      <c r="AI197" s="1900"/>
      <c r="AJ197" s="1901"/>
      <c r="AK197" s="1347"/>
      <c r="AL197" s="1347"/>
      <c r="AM197" s="1347"/>
      <c r="AO197" s="1342"/>
      <c r="AP197" s="1342"/>
      <c r="AQ197" s="1342"/>
    </row>
    <row r="198" spans="1:43" ht="12.75">
      <c r="A198" s="1342"/>
      <c r="B198" s="1342"/>
      <c r="C198" s="1342"/>
      <c r="F198" s="1335"/>
      <c r="G198" s="1342"/>
      <c r="I198" s="1342"/>
      <c r="J198" s="1342"/>
      <c r="M198" s="1335"/>
      <c r="N198" s="1342"/>
      <c r="P198" s="1342"/>
      <c r="Q198" s="1342"/>
      <c r="T198" s="1335"/>
      <c r="U198" s="1342"/>
      <c r="W198" s="1342"/>
      <c r="X198" s="1342"/>
      <c r="Z198" s="1335"/>
      <c r="AA198" s="1342"/>
      <c r="AC198" s="1342"/>
      <c r="AD198" s="1342"/>
      <c r="AF198" s="1335"/>
      <c r="AG198" s="1342"/>
      <c r="AH198" s="1342"/>
      <c r="AI198" s="1342"/>
      <c r="AJ198" s="1342"/>
      <c r="AL198" s="1335"/>
      <c r="AM198" s="1342"/>
      <c r="AO198" s="1342"/>
      <c r="AP198" s="1342"/>
      <c r="AQ198" s="1342"/>
    </row>
    <row r="199" spans="1:43" ht="12.75">
      <c r="A199" s="1342"/>
      <c r="B199" s="1342"/>
      <c r="C199" s="1342"/>
      <c r="F199" s="1335"/>
      <c r="G199" s="1342"/>
      <c r="I199" s="1342"/>
      <c r="J199" s="1342"/>
      <c r="M199" s="1335"/>
      <c r="N199" s="1342"/>
      <c r="P199" s="1342"/>
      <c r="Q199" s="1342"/>
      <c r="T199" s="1335"/>
      <c r="U199" s="1342"/>
      <c r="W199" s="1342"/>
      <c r="X199" s="1342"/>
      <c r="Z199" s="1335"/>
      <c r="AA199" s="1342"/>
      <c r="AC199" s="1342"/>
      <c r="AD199" s="1342"/>
      <c r="AF199" s="1335"/>
      <c r="AG199" s="1342"/>
      <c r="AH199" s="1342"/>
      <c r="AI199" s="1342"/>
      <c r="AJ199" s="1342"/>
      <c r="AL199" s="1335"/>
      <c r="AM199" s="1342"/>
      <c r="AO199" s="1342"/>
      <c r="AP199" s="1342"/>
      <c r="AQ199" s="1342"/>
    </row>
    <row r="200" spans="1:43" ht="12.75">
      <c r="A200" s="1342"/>
      <c r="B200" s="1342"/>
      <c r="C200" s="1342"/>
      <c r="F200" s="1335"/>
      <c r="G200" s="1342"/>
      <c r="I200" s="1342"/>
      <c r="J200" s="1342"/>
      <c r="M200" s="1335"/>
      <c r="N200" s="1342"/>
      <c r="P200" s="1342"/>
      <c r="Q200" s="1342"/>
      <c r="T200" s="1335"/>
      <c r="U200" s="1342"/>
      <c r="W200" s="1342"/>
      <c r="X200" s="1342"/>
      <c r="Z200" s="1335"/>
      <c r="AA200" s="1342"/>
      <c r="AC200" s="1342"/>
      <c r="AD200" s="1342"/>
      <c r="AF200" s="1335"/>
      <c r="AG200" s="1342"/>
      <c r="AH200" s="1342"/>
      <c r="AI200" s="1342"/>
      <c r="AJ200" s="1342"/>
      <c r="AL200" s="1335"/>
      <c r="AM200" s="1342"/>
      <c r="AO200" s="1342"/>
      <c r="AP200" s="1342"/>
      <c r="AQ200" s="1342"/>
    </row>
    <row r="201" spans="1:43" ht="12.75">
      <c r="A201" s="1342"/>
      <c r="B201" s="1342"/>
      <c r="C201" s="1342"/>
      <c r="F201" s="1335"/>
      <c r="G201" s="1342"/>
      <c r="I201" s="1342"/>
      <c r="J201" s="1342"/>
      <c r="M201" s="1335"/>
      <c r="N201" s="1342"/>
      <c r="P201" s="1342"/>
      <c r="Q201" s="1342"/>
      <c r="T201" s="1335"/>
      <c r="U201" s="1342"/>
      <c r="W201" s="1342"/>
      <c r="X201" s="1342"/>
      <c r="Z201" s="1335"/>
      <c r="AA201" s="1342"/>
      <c r="AC201" s="1342"/>
      <c r="AD201" s="1342"/>
      <c r="AF201" s="1335"/>
      <c r="AG201" s="1342"/>
      <c r="AH201" s="1342"/>
      <c r="AI201" s="1342"/>
      <c r="AJ201" s="1342"/>
      <c r="AL201" s="1335"/>
      <c r="AM201" s="1342"/>
      <c r="AO201" s="1342"/>
      <c r="AP201" s="1342"/>
      <c r="AQ201" s="1342"/>
    </row>
    <row r="202" spans="1:43" ht="12.75">
      <c r="A202" s="1342"/>
      <c r="B202" s="1342"/>
      <c r="C202" s="1342"/>
      <c r="F202" s="1335"/>
      <c r="G202" s="1342"/>
      <c r="I202" s="1342"/>
      <c r="J202" s="1342"/>
      <c r="M202" s="1335"/>
      <c r="N202" s="1342"/>
      <c r="P202" s="1342"/>
      <c r="Q202" s="1342"/>
      <c r="T202" s="1335"/>
      <c r="U202" s="1342"/>
      <c r="W202" s="1342"/>
      <c r="X202" s="1342"/>
      <c r="Z202" s="1335"/>
      <c r="AA202" s="1342"/>
      <c r="AC202" s="1342"/>
      <c r="AD202" s="1342"/>
      <c r="AF202" s="1335"/>
      <c r="AG202" s="1342"/>
      <c r="AH202" s="1342"/>
      <c r="AI202" s="1342"/>
      <c r="AJ202" s="1342"/>
      <c r="AL202" s="1335"/>
      <c r="AM202" s="1342"/>
      <c r="AO202" s="1342"/>
      <c r="AP202" s="1342"/>
      <c r="AQ202" s="1342"/>
    </row>
    <row r="203" spans="1:43" ht="12.75">
      <c r="A203" s="1342"/>
      <c r="B203" s="1342"/>
      <c r="C203" s="1342"/>
      <c r="F203" s="1335"/>
      <c r="G203" s="1342"/>
      <c r="I203" s="1342"/>
      <c r="J203" s="1342"/>
      <c r="M203" s="1335"/>
      <c r="N203" s="1342"/>
      <c r="P203" s="1342"/>
      <c r="Q203" s="1342"/>
      <c r="T203" s="1335"/>
      <c r="U203" s="1342"/>
      <c r="W203" s="1342"/>
      <c r="X203" s="1342"/>
      <c r="Z203" s="1335"/>
      <c r="AA203" s="1342"/>
      <c r="AC203" s="1342"/>
      <c r="AD203" s="1342"/>
      <c r="AF203" s="1335"/>
      <c r="AG203" s="1342"/>
      <c r="AH203" s="1342"/>
      <c r="AI203" s="1342"/>
      <c r="AJ203" s="1342"/>
      <c r="AL203" s="1335"/>
      <c r="AM203" s="1342"/>
      <c r="AO203" s="1342"/>
      <c r="AP203" s="1342"/>
      <c r="AQ203" s="1342"/>
    </row>
    <row r="204" spans="1:43" ht="12.75">
      <c r="A204" s="1342"/>
      <c r="B204" s="1342"/>
      <c r="C204" s="1342"/>
      <c r="F204" s="1335"/>
      <c r="G204" s="1342"/>
      <c r="I204" s="1342"/>
      <c r="J204" s="1342"/>
      <c r="M204" s="1335"/>
      <c r="N204" s="1342"/>
      <c r="P204" s="1342"/>
      <c r="Q204" s="1342"/>
      <c r="T204" s="1335"/>
      <c r="U204" s="1342"/>
      <c r="W204" s="1342"/>
      <c r="X204" s="1342"/>
      <c r="Z204" s="1335"/>
      <c r="AA204" s="1342"/>
      <c r="AC204" s="1342"/>
      <c r="AD204" s="1342"/>
      <c r="AF204" s="1335"/>
      <c r="AG204" s="1342"/>
      <c r="AH204" s="1342"/>
      <c r="AI204" s="1342"/>
      <c r="AJ204" s="1342"/>
      <c r="AL204" s="1335"/>
      <c r="AM204" s="1342"/>
      <c r="AO204" s="1342"/>
      <c r="AP204" s="1342"/>
      <c r="AQ204" s="1342"/>
    </row>
    <row r="205" spans="1:43" ht="12.75">
      <c r="A205" s="1342"/>
      <c r="B205" s="1342"/>
      <c r="C205" s="1342"/>
      <c r="F205" s="1335"/>
      <c r="G205" s="1335" t="s">
        <v>350</v>
      </c>
      <c r="I205" s="1342"/>
      <c r="J205" s="1342"/>
      <c r="M205" s="1335"/>
      <c r="N205" s="1335" t="s">
        <v>350</v>
      </c>
      <c r="P205" s="1342"/>
      <c r="Q205" s="1342"/>
      <c r="T205" s="1335"/>
      <c r="U205" s="1335" t="s">
        <v>350</v>
      </c>
      <c r="W205" s="1342"/>
      <c r="X205" s="1342"/>
      <c r="Z205" s="1335"/>
      <c r="AA205" s="1335" t="s">
        <v>350</v>
      </c>
      <c r="AC205" s="1342"/>
      <c r="AD205" s="1342"/>
      <c r="AF205" s="1335"/>
      <c r="AG205" s="1335" t="s">
        <v>350</v>
      </c>
      <c r="AH205" s="1342"/>
      <c r="AI205" s="1342"/>
      <c r="AJ205" s="1342"/>
      <c r="AL205" s="1335"/>
      <c r="AM205" s="1335" t="s">
        <v>350</v>
      </c>
      <c r="AO205" s="1342"/>
      <c r="AP205" s="1335" t="s">
        <v>390</v>
      </c>
      <c r="AQ205" s="1342"/>
    </row>
    <row r="206" spans="1:43" ht="12.75">
      <c r="A206" s="1342"/>
      <c r="B206" s="1342"/>
      <c r="C206" s="1342"/>
      <c r="F206" s="1335"/>
      <c r="G206" s="1335"/>
      <c r="I206" s="1342"/>
      <c r="J206" s="1342"/>
      <c r="M206" s="1335"/>
      <c r="N206" s="1335"/>
      <c r="P206" s="1342"/>
      <c r="Q206" s="1342"/>
      <c r="T206" s="1335"/>
      <c r="U206" s="1335"/>
      <c r="W206" s="1342"/>
      <c r="X206" s="1342"/>
      <c r="Z206" s="1335"/>
      <c r="AA206" s="1335"/>
      <c r="AC206" s="1342"/>
      <c r="AD206" s="1342"/>
      <c r="AF206" s="1335"/>
      <c r="AG206" s="1335"/>
      <c r="AH206" s="1342"/>
      <c r="AI206" s="1342"/>
      <c r="AJ206" s="1342"/>
      <c r="AL206" s="1335"/>
      <c r="AM206" s="1335"/>
      <c r="AO206" s="1342"/>
      <c r="AP206" s="1335"/>
      <c r="AQ206" s="1342"/>
    </row>
    <row r="207" spans="1:43" ht="12.75">
      <c r="A207" s="1342"/>
      <c r="B207" s="1342"/>
      <c r="C207" s="1342"/>
      <c r="F207" s="1335">
        <f>COUNTIF($H$5:$H$160,G207)</f>
        <v>0</v>
      </c>
      <c r="G207" s="1342" t="s">
        <v>145</v>
      </c>
      <c r="I207" s="1342"/>
      <c r="J207" s="1342"/>
      <c r="M207" s="1335">
        <f>COUNTIF($O$5:$O$160,N207)</f>
        <v>0</v>
      </c>
      <c r="N207" s="1342" t="s">
        <v>145</v>
      </c>
      <c r="P207" s="1342"/>
      <c r="Q207" s="1342"/>
      <c r="T207" s="1335">
        <f>COUNTIF($V$5:$V$160,U207)</f>
        <v>0</v>
      </c>
      <c r="U207" s="1342" t="s">
        <v>145</v>
      </c>
      <c r="W207" s="1342"/>
      <c r="X207" s="1342"/>
      <c r="Z207" s="1335">
        <f>COUNTIF($AB$5:$AB$160,AA207)</f>
        <v>0</v>
      </c>
      <c r="AA207" s="1342" t="s">
        <v>145</v>
      </c>
      <c r="AC207" s="1342"/>
      <c r="AD207" s="1342"/>
      <c r="AF207" s="1335">
        <f>COUNTIF($AH$5:$AH$160,AG207)</f>
        <v>0</v>
      </c>
      <c r="AG207" s="1342" t="s">
        <v>145</v>
      </c>
      <c r="AH207" s="1342"/>
      <c r="AI207" s="1342"/>
      <c r="AJ207" s="1342"/>
      <c r="AL207" s="1335">
        <f>COUNTIF($AN$5:$AN$160,AM207)</f>
        <v>0</v>
      </c>
      <c r="AM207" s="1342" t="s">
        <v>145</v>
      </c>
      <c r="AO207" s="1342"/>
      <c r="AP207" s="1335">
        <f>SUM(F207+M207+T207+Z207+AF207)</f>
        <v>0</v>
      </c>
      <c r="AQ207" s="1342"/>
    </row>
    <row r="208" spans="1:43" ht="12.75">
      <c r="A208" s="1342"/>
      <c r="B208" s="1342"/>
      <c r="C208" s="1342"/>
      <c r="F208" s="1335">
        <f>COUNTIF($H$5:$H$160,G208)</f>
        <v>0</v>
      </c>
      <c r="G208" s="1342" t="s">
        <v>146</v>
      </c>
      <c r="I208" s="1342"/>
      <c r="J208" s="1342"/>
      <c r="M208" s="1335">
        <f>COUNTIF($O$5:$O$160,N208)</f>
        <v>0</v>
      </c>
      <c r="N208" s="1342" t="s">
        <v>146</v>
      </c>
      <c r="P208" s="1342"/>
      <c r="Q208" s="1342"/>
      <c r="T208" s="1335">
        <f>COUNTIF($V$5:$V$160,U208)</f>
        <v>0</v>
      </c>
      <c r="U208" s="1342" t="s">
        <v>146</v>
      </c>
      <c r="W208" s="1342"/>
      <c r="X208" s="1342"/>
      <c r="Z208" s="1335">
        <f>COUNTIF($AB$5:$AB$160,AA208)</f>
        <v>0</v>
      </c>
      <c r="AA208" s="1342" t="s">
        <v>146</v>
      </c>
      <c r="AC208" s="1342"/>
      <c r="AD208" s="1342"/>
      <c r="AF208" s="1335">
        <f>COUNTIF($AH$5:$AH$160,AG208)</f>
        <v>0</v>
      </c>
      <c r="AG208" s="1342" t="s">
        <v>146</v>
      </c>
      <c r="AH208" s="1342"/>
      <c r="AI208" s="1342"/>
      <c r="AJ208" s="1342"/>
      <c r="AL208" s="1335">
        <f>COUNTIF($AN$5:$AN$160,AM208)</f>
        <v>1</v>
      </c>
      <c r="AM208" s="1342" t="s">
        <v>146</v>
      </c>
      <c r="AO208" s="1342"/>
      <c r="AP208" s="1335">
        <f aca="true" t="shared" si="9" ref="AP208:AP214">SUM(F208+M208+T208+Z208+AF208)</f>
        <v>0</v>
      </c>
      <c r="AQ208" s="1342"/>
    </row>
    <row r="209" spans="1:43" ht="12.75">
      <c r="A209" s="1342"/>
      <c r="B209" s="1342"/>
      <c r="C209" s="1342"/>
      <c r="F209" s="1335">
        <f>COUNTIF($H$5:$H$160,G209)</f>
        <v>0</v>
      </c>
      <c r="G209" s="1342" t="s">
        <v>135</v>
      </c>
      <c r="I209" s="1342"/>
      <c r="J209" s="1342"/>
      <c r="M209" s="1335">
        <f>COUNTIF($O$5:$O$160,N209)</f>
        <v>0</v>
      </c>
      <c r="N209" s="1342" t="s">
        <v>135</v>
      </c>
      <c r="P209" s="1342"/>
      <c r="Q209" s="1342"/>
      <c r="T209" s="1335">
        <f>COUNTIF($V$5:$V$160,U209)</f>
        <v>0</v>
      </c>
      <c r="U209" s="1342" t="s">
        <v>135</v>
      </c>
      <c r="W209" s="1342"/>
      <c r="X209" s="1342"/>
      <c r="Z209" s="1335">
        <f>COUNTIF($AB$5:$AB$160,AA209)</f>
        <v>0</v>
      </c>
      <c r="AA209" s="1342" t="s">
        <v>135</v>
      </c>
      <c r="AC209" s="1342"/>
      <c r="AD209" s="1342"/>
      <c r="AF209" s="1335">
        <f>COUNTIF($AH$5:$AH$160,AG209)</f>
        <v>0</v>
      </c>
      <c r="AG209" s="1342" t="s">
        <v>135</v>
      </c>
      <c r="AH209" s="1342"/>
      <c r="AI209" s="1342"/>
      <c r="AJ209" s="1342"/>
      <c r="AL209" s="1335">
        <f>COUNTIF($AN$5:$AN$160,AM209)</f>
        <v>2</v>
      </c>
      <c r="AM209" s="1342" t="s">
        <v>135</v>
      </c>
      <c r="AO209" s="1342"/>
      <c r="AP209" s="1335">
        <f t="shared" si="9"/>
        <v>0</v>
      </c>
      <c r="AQ209" s="1342"/>
    </row>
    <row r="210" spans="1:43" ht="12.75">
      <c r="A210" s="1342"/>
      <c r="B210" s="1342"/>
      <c r="C210" s="1342"/>
      <c r="F210" s="1335">
        <f>COUNTIF($H$5:$H$160,G210)</f>
        <v>0</v>
      </c>
      <c r="G210" s="1342" t="s">
        <v>411</v>
      </c>
      <c r="I210" s="1342"/>
      <c r="J210" s="1342"/>
      <c r="M210" s="1335">
        <f>COUNTIF($O$5:$O$160,N210)</f>
        <v>0</v>
      </c>
      <c r="N210" s="1342" t="s">
        <v>411</v>
      </c>
      <c r="P210" s="1342"/>
      <c r="Q210" s="1342"/>
      <c r="T210" s="1335">
        <f>COUNTIF($V$5:$V$160,U210)</f>
        <v>0</v>
      </c>
      <c r="U210" s="1342" t="s">
        <v>411</v>
      </c>
      <c r="W210" s="1342"/>
      <c r="X210" s="1342"/>
      <c r="Z210" s="1335">
        <f>COUNTIF($AB$5:$AB$160,AA210)</f>
        <v>1</v>
      </c>
      <c r="AA210" s="1342" t="s">
        <v>411</v>
      </c>
      <c r="AC210" s="1342"/>
      <c r="AD210" s="1342"/>
      <c r="AF210" s="1335">
        <f>COUNTIF($AH$5:$AH$160,AG210)</f>
        <v>0</v>
      </c>
      <c r="AG210" s="1342" t="s">
        <v>411</v>
      </c>
      <c r="AH210" s="1342"/>
      <c r="AI210" s="1342"/>
      <c r="AJ210" s="1342"/>
      <c r="AL210" s="1335">
        <f>COUNTIF($AN$5:$AN$160,AM210)</f>
        <v>0</v>
      </c>
      <c r="AM210" s="1342" t="s">
        <v>411</v>
      </c>
      <c r="AO210" s="1342"/>
      <c r="AP210" s="1335">
        <f t="shared" si="9"/>
        <v>1</v>
      </c>
      <c r="AQ210" s="1342"/>
    </row>
    <row r="211" spans="1:43" ht="12.75">
      <c r="A211" s="1342"/>
      <c r="B211" s="1342"/>
      <c r="C211" s="1342"/>
      <c r="F211" s="1335">
        <f>COUNTIF($H$5:$H$160,G211)</f>
        <v>2</v>
      </c>
      <c r="G211" s="1342" t="s">
        <v>410</v>
      </c>
      <c r="I211" s="1342"/>
      <c r="J211" s="1342"/>
      <c r="M211" s="1335">
        <f>COUNTIF($O$5:$O$160,N211)</f>
        <v>0</v>
      </c>
      <c r="N211" s="1342" t="s">
        <v>410</v>
      </c>
      <c r="P211" s="1342"/>
      <c r="Q211" s="1342"/>
      <c r="T211" s="1335">
        <f>COUNTIF($V$5:$V$160,U211)</f>
        <v>0</v>
      </c>
      <c r="U211" s="1342" t="s">
        <v>410</v>
      </c>
      <c r="W211" s="1342"/>
      <c r="X211" s="1342"/>
      <c r="Z211" s="1335">
        <f>COUNTIF($AB$5:$AB$160,AA211)</f>
        <v>3</v>
      </c>
      <c r="AA211" s="1342" t="s">
        <v>410</v>
      </c>
      <c r="AC211" s="1342"/>
      <c r="AD211" s="1342"/>
      <c r="AF211" s="1335">
        <f>COUNTIF($AH$5:$AH$160,AG211)</f>
        <v>3</v>
      </c>
      <c r="AG211" s="1342" t="s">
        <v>410</v>
      </c>
      <c r="AH211" s="1342"/>
      <c r="AI211" s="1342"/>
      <c r="AJ211" s="1342"/>
      <c r="AL211" s="1335">
        <f>COUNTIF($AN$5:$AN$160,AM211)</f>
        <v>0</v>
      </c>
      <c r="AM211" s="1342" t="s">
        <v>410</v>
      </c>
      <c r="AO211" s="1342"/>
      <c r="AP211" s="1335">
        <f t="shared" si="9"/>
        <v>8</v>
      </c>
      <c r="AQ211" s="1342"/>
    </row>
    <row r="212" spans="1:43" ht="12.75">
      <c r="A212" s="1342"/>
      <c r="B212" s="1342"/>
      <c r="C212" s="1342"/>
      <c r="F212" s="1335">
        <f>SUM(F207:F211)</f>
        <v>2</v>
      </c>
      <c r="G212" s="1335" t="s">
        <v>291</v>
      </c>
      <c r="I212" s="1342"/>
      <c r="J212" s="1342"/>
      <c r="M212" s="1335">
        <f>SUM(M207:M211)</f>
        <v>0</v>
      </c>
      <c r="N212" s="1335" t="s">
        <v>291</v>
      </c>
      <c r="P212" s="1342"/>
      <c r="Q212" s="1342"/>
      <c r="T212" s="1335">
        <f>SUM(T207:T211)</f>
        <v>0</v>
      </c>
      <c r="U212" s="1335" t="s">
        <v>291</v>
      </c>
      <c r="W212" s="1342"/>
      <c r="X212" s="1342"/>
      <c r="Z212" s="1335">
        <f>SUM(Z207:Z211)</f>
        <v>4</v>
      </c>
      <c r="AA212" s="1335" t="s">
        <v>291</v>
      </c>
      <c r="AC212" s="1342"/>
      <c r="AD212" s="1342"/>
      <c r="AF212" s="1335">
        <f>SUM(AF207:AF211)</f>
        <v>3</v>
      </c>
      <c r="AG212" s="1335" t="s">
        <v>291</v>
      </c>
      <c r="AH212" s="1342"/>
      <c r="AI212" s="1342"/>
      <c r="AJ212" s="1342"/>
      <c r="AL212" s="1335">
        <f>SUM(AL207:AL211)</f>
        <v>3</v>
      </c>
      <c r="AM212" s="1335" t="s">
        <v>291</v>
      </c>
      <c r="AO212" s="1342"/>
      <c r="AP212" s="1335">
        <f t="shared" si="9"/>
        <v>9</v>
      </c>
      <c r="AQ212" s="1342"/>
    </row>
    <row r="213" spans="1:43" ht="12.75">
      <c r="A213" s="1342"/>
      <c r="B213" s="1342"/>
      <c r="C213" s="1342"/>
      <c r="F213" s="1335"/>
      <c r="G213" s="1342"/>
      <c r="I213" s="1342"/>
      <c r="J213" s="1342"/>
      <c r="M213" s="1335"/>
      <c r="N213" s="1342"/>
      <c r="P213" s="1342"/>
      <c r="Q213" s="1342"/>
      <c r="T213" s="1335"/>
      <c r="U213" s="1342"/>
      <c r="W213" s="1342"/>
      <c r="X213" s="1342"/>
      <c r="Z213" s="1335"/>
      <c r="AA213" s="1342"/>
      <c r="AC213" s="1342"/>
      <c r="AD213" s="1342"/>
      <c r="AF213" s="1335"/>
      <c r="AG213" s="1342"/>
      <c r="AH213" s="1342"/>
      <c r="AI213" s="1342"/>
      <c r="AJ213" s="1342"/>
      <c r="AL213" s="1335"/>
      <c r="AM213" s="1342"/>
      <c r="AO213" s="1342"/>
      <c r="AP213" s="1342"/>
      <c r="AQ213" s="1342"/>
    </row>
    <row r="214" spans="1:43" ht="12.75">
      <c r="A214" s="1342"/>
      <c r="B214" s="1342"/>
      <c r="C214" s="1342"/>
      <c r="F214" s="1883">
        <f>SUM($J$5:$J160)</f>
        <v>2000</v>
      </c>
      <c r="G214" s="1335" t="s">
        <v>349</v>
      </c>
      <c r="I214" s="1342"/>
      <c r="J214" s="1342"/>
      <c r="M214" s="1883">
        <f>SUM($Q$5:$Q160)</f>
        <v>0</v>
      </c>
      <c r="N214" s="1335" t="s">
        <v>349</v>
      </c>
      <c r="P214" s="1342"/>
      <c r="Q214" s="1342"/>
      <c r="T214" s="1883">
        <f>SUM($X$5:$X160)</f>
        <v>0</v>
      </c>
      <c r="U214" s="1335" t="s">
        <v>349</v>
      </c>
      <c r="W214" s="1342"/>
      <c r="X214" s="1342"/>
      <c r="Z214" s="1883">
        <f>SUM($AD$5:$AD160)</f>
        <v>450</v>
      </c>
      <c r="AA214" s="1335" t="s">
        <v>349</v>
      </c>
      <c r="AC214" s="1342"/>
      <c r="AD214" s="1342"/>
      <c r="AF214" s="1883">
        <f>SUM($AJ$5:$AJ160)</f>
        <v>435</v>
      </c>
      <c r="AG214" s="1335" t="s">
        <v>349</v>
      </c>
      <c r="AH214" s="1342"/>
      <c r="AI214" s="1342"/>
      <c r="AJ214" s="1342"/>
      <c r="AL214" s="1335"/>
      <c r="AM214" s="1342"/>
      <c r="AO214" s="1342"/>
      <c r="AP214" s="1883">
        <f t="shared" si="9"/>
        <v>2885</v>
      </c>
      <c r="AQ214" s="1342"/>
    </row>
    <row r="215" spans="6:42" ht="12.75">
      <c r="F215" s="1335"/>
      <c r="M215" s="1335"/>
      <c r="T215" s="1335"/>
      <c r="Z215" s="1335"/>
      <c r="AF215" s="1335"/>
      <c r="AL215" s="1335"/>
      <c r="AP215" s="1335"/>
    </row>
    <row r="216" spans="6:42" ht="12.75">
      <c r="F216" s="1335"/>
      <c r="G216" s="1323"/>
      <c r="M216" s="1335"/>
      <c r="N216" s="1323"/>
      <c r="T216" s="1335"/>
      <c r="U216" s="1323"/>
      <c r="Z216" s="1335"/>
      <c r="AA216" s="1323"/>
      <c r="AF216" s="1335"/>
      <c r="AG216" s="1323"/>
      <c r="AL216" s="1335"/>
      <c r="AM216" s="1323"/>
      <c r="AP216" s="1335"/>
    </row>
    <row r="218" spans="6:42" ht="12.75">
      <c r="F218" s="1883"/>
      <c r="G218" s="1323"/>
      <c r="M218" s="1883"/>
      <c r="N218" s="1323"/>
      <c r="T218" s="1883"/>
      <c r="U218" s="1323"/>
      <c r="Z218" s="1883"/>
      <c r="AA218" s="1323"/>
      <c r="AF218" s="1883"/>
      <c r="AG218" s="1323"/>
      <c r="AH218" s="1342"/>
      <c r="AP218" s="1883"/>
    </row>
  </sheetData>
  <sheetProtection/>
  <mergeCells count="11">
    <mergeCell ref="AQ3:AR3"/>
    <mergeCell ref="AL3:AP3"/>
    <mergeCell ref="Z3:AD3"/>
    <mergeCell ref="AF3:AJ3"/>
    <mergeCell ref="J1:T1"/>
    <mergeCell ref="V2:X2"/>
    <mergeCell ref="F3:J3"/>
    <mergeCell ref="M3:Q3"/>
    <mergeCell ref="T3:X3"/>
    <mergeCell ref="B53:C53"/>
    <mergeCell ref="B34:C36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5" r:id="rId1"/>
  <headerFooter alignWithMargins="0">
    <oddFooter>&amp;R&amp;24 2018</oddFooter>
  </headerFooter>
  <rowBreaks count="1" manualBreakCount="1">
    <brk id="69" max="4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U213"/>
  <sheetViews>
    <sheetView view="pageBreakPreview" zoomScale="75" zoomScaleNormal="80" zoomScaleSheetLayoutView="75" zoomScalePageLayoutView="0" workbookViewId="0" topLeftCell="A1">
      <pane xSplit="3" ySplit="4" topLeftCell="F5" activePane="bottomRight" state="frozen"/>
      <selection pane="topLeft" activeCell="AJ67" sqref="AJ67"/>
      <selection pane="topRight" activeCell="AJ67" sqref="AJ67"/>
      <selection pane="bottomLeft" activeCell="AJ67" sqref="AJ67"/>
      <selection pane="bottomRight" activeCell="F5" sqref="F5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87" hidden="1" customWidth="1"/>
    <col min="5" max="5" width="10.125" style="187" hidden="1" customWidth="1"/>
    <col min="6" max="6" width="13.00390625" style="1" customWidth="1"/>
    <col min="7" max="7" width="11.625" style="2" customWidth="1"/>
    <col min="8" max="8" width="3.125" style="3" customWidth="1"/>
    <col min="9" max="9" width="3.625" style="2" customWidth="1"/>
    <col min="10" max="10" width="5.125" style="2" customWidth="1"/>
    <col min="11" max="11" width="4.625" style="187" hidden="1" customWidth="1"/>
    <col min="12" max="12" width="10.125" style="187" hidden="1" customWidth="1"/>
    <col min="13" max="13" width="9.875" style="1" customWidth="1"/>
    <col min="14" max="14" width="11.625" style="2" customWidth="1"/>
    <col min="15" max="15" width="3.125" style="3" customWidth="1"/>
    <col min="16" max="16" width="3.625" style="2" customWidth="1"/>
    <col min="17" max="17" width="5.125" style="2" customWidth="1"/>
    <col min="18" max="18" width="4.625" style="187" hidden="1" customWidth="1"/>
    <col min="19" max="19" width="10.125" style="187" hidden="1" customWidth="1"/>
    <col min="20" max="20" width="10.125" style="1" customWidth="1"/>
    <col min="21" max="21" width="12.125" style="2" customWidth="1"/>
    <col min="22" max="22" width="3.125" style="3" customWidth="1"/>
    <col min="23" max="23" width="3.625" style="2" customWidth="1"/>
    <col min="24" max="24" width="5.625" style="2" customWidth="1"/>
    <col min="25" max="25" width="4.625" style="187" hidden="1" customWidth="1"/>
    <col min="26" max="26" width="8.125" style="1" customWidth="1"/>
    <col min="27" max="27" width="11.625" style="2" customWidth="1"/>
    <col min="28" max="28" width="3.125" style="3" customWidth="1"/>
    <col min="29" max="29" width="3.625" style="2" customWidth="1"/>
    <col min="30" max="30" width="4.50390625" style="2" customWidth="1"/>
    <col min="31" max="31" width="4.625" style="187" hidden="1" customWidth="1"/>
    <col min="32" max="32" width="5.125" style="1" customWidth="1"/>
    <col min="33" max="33" width="10.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87" hidden="1" customWidth="1"/>
    <col min="38" max="38" width="6.125" style="1" customWidth="1"/>
    <col min="39" max="39" width="11.625" style="2" customWidth="1"/>
    <col min="40" max="40" width="3.125" style="3" customWidth="1"/>
    <col min="41" max="41" width="3.625" style="2" customWidth="1"/>
    <col min="42" max="42" width="5.125" style="2" customWidth="1"/>
    <col min="43" max="43" width="14.125" style="2" customWidth="1"/>
    <col min="44" max="44" width="15.125" style="2" customWidth="1"/>
    <col min="45" max="46" width="13.625" style="2" customWidth="1"/>
    <col min="47" max="47" width="10.625" style="2" customWidth="1"/>
    <col min="48" max="16384" width="9.00390625" style="2" customWidth="1"/>
  </cols>
  <sheetData>
    <row r="1" spans="1:46" ht="19.5">
      <c r="A1" s="98" t="s">
        <v>347</v>
      </c>
      <c r="B1" s="98"/>
      <c r="C1" s="98"/>
      <c r="D1" s="1145"/>
      <c r="E1" s="1145"/>
      <c r="F1" s="767"/>
      <c r="G1" s="98"/>
      <c r="H1" s="98"/>
      <c r="I1" s="98"/>
      <c r="J1" s="2104" t="s">
        <v>712</v>
      </c>
      <c r="K1" s="2104"/>
      <c r="L1" s="2104"/>
      <c r="M1" s="2104"/>
      <c r="N1" s="2104"/>
      <c r="O1" s="2104"/>
      <c r="P1" s="2104"/>
      <c r="Q1" s="2104"/>
      <c r="R1" s="2104"/>
      <c r="S1" s="2104"/>
      <c r="T1" s="2104"/>
      <c r="U1" s="100"/>
      <c r="V1" s="99"/>
      <c r="W1" s="100"/>
      <c r="X1" s="100"/>
      <c r="Y1" s="223"/>
      <c r="Z1" s="102"/>
      <c r="AA1" s="101"/>
      <c r="AB1" s="99"/>
      <c r="AC1" s="100"/>
      <c r="AD1" s="100"/>
      <c r="AE1" s="223"/>
      <c r="AF1" s="1564" t="str">
        <f>Jan!AF1</f>
        <v>ORIGINAL( 16 MAY 2017)</v>
      </c>
      <c r="AG1" s="101"/>
      <c r="AH1" s="102"/>
      <c r="AI1" s="98"/>
      <c r="AJ1" s="100"/>
      <c r="AK1" s="223"/>
      <c r="AL1" s="98"/>
      <c r="AM1" s="100"/>
      <c r="AN1" s="101"/>
      <c r="AO1" s="98"/>
      <c r="AP1" s="98"/>
      <c r="AQ1" s="98"/>
      <c r="AR1" s="98"/>
      <c r="AS1" s="1314" t="s">
        <v>212</v>
      </c>
      <c r="AT1" s="939">
        <v>2018</v>
      </c>
    </row>
    <row r="2" spans="1:47" ht="13.5" thickBot="1">
      <c r="A2" s="1"/>
      <c r="V2" s="2105"/>
      <c r="W2" s="2105"/>
      <c r="X2" s="2105"/>
      <c r="Y2" s="124"/>
      <c r="AE2" s="124"/>
      <c r="AF2" s="31"/>
      <c r="AG2" s="6"/>
      <c r="AH2" s="6"/>
      <c r="AI2" s="6"/>
      <c r="AJ2" s="6"/>
      <c r="AL2" s="26"/>
      <c r="AM2" s="7"/>
      <c r="AN2" s="5"/>
      <c r="AO2" s="7"/>
      <c r="AP2" s="7"/>
      <c r="AQ2" s="7"/>
      <c r="AR2" s="7"/>
      <c r="AS2" s="7"/>
      <c r="AT2" s="7"/>
      <c r="AU2" s="7"/>
    </row>
    <row r="3" spans="1:47" ht="15" customHeight="1" thickTop="1">
      <c r="A3" s="481"/>
      <c r="B3" s="482"/>
      <c r="C3" s="483"/>
      <c r="D3" s="484"/>
      <c r="E3" s="484"/>
      <c r="F3" s="2181" t="s">
        <v>121</v>
      </c>
      <c r="G3" s="2181"/>
      <c r="H3" s="2181"/>
      <c r="I3" s="2181"/>
      <c r="J3" s="2182"/>
      <c r="K3" s="485"/>
      <c r="L3" s="705"/>
      <c r="M3" s="2181" t="s">
        <v>122</v>
      </c>
      <c r="N3" s="2181"/>
      <c r="O3" s="2181"/>
      <c r="P3" s="2181"/>
      <c r="Q3" s="2182"/>
      <c r="R3" s="485"/>
      <c r="S3" s="705"/>
      <c r="T3" s="2181" t="s">
        <v>123</v>
      </c>
      <c r="U3" s="2181"/>
      <c r="V3" s="2181"/>
      <c r="W3" s="2181"/>
      <c r="X3" s="2182"/>
      <c r="Y3" s="485"/>
      <c r="Z3" s="2181" t="s">
        <v>124</v>
      </c>
      <c r="AA3" s="2181"/>
      <c r="AB3" s="2181"/>
      <c r="AC3" s="2181"/>
      <c r="AD3" s="2182"/>
      <c r="AE3" s="485"/>
      <c r="AF3" s="2183" t="s">
        <v>311</v>
      </c>
      <c r="AG3" s="2181"/>
      <c r="AH3" s="2181"/>
      <c r="AI3" s="2181"/>
      <c r="AJ3" s="2184"/>
      <c r="AK3" s="485"/>
      <c r="AL3" s="2187" t="s">
        <v>4</v>
      </c>
      <c r="AM3" s="2187"/>
      <c r="AN3" s="2187"/>
      <c r="AO3" s="2187"/>
      <c r="AP3" s="2187"/>
      <c r="AQ3" s="2185" t="s">
        <v>313</v>
      </c>
      <c r="AR3" s="2186"/>
      <c r="AS3" s="486" t="s">
        <v>370</v>
      </c>
      <c r="AT3" s="487" t="s">
        <v>377</v>
      </c>
      <c r="AU3" s="488" t="s">
        <v>371</v>
      </c>
    </row>
    <row r="4" spans="1:47" ht="13.5" thickBot="1">
      <c r="A4" s="489" t="s">
        <v>125</v>
      </c>
      <c r="B4" s="490" t="s">
        <v>126</v>
      </c>
      <c r="C4" s="491" t="s">
        <v>127</v>
      </c>
      <c r="D4" s="490"/>
      <c r="E4" s="490"/>
      <c r="F4" s="682" t="s">
        <v>128</v>
      </c>
      <c r="G4" s="492" t="s">
        <v>129</v>
      </c>
      <c r="H4" s="492" t="s">
        <v>130</v>
      </c>
      <c r="I4" s="490" t="s">
        <v>132</v>
      </c>
      <c r="J4" s="491" t="s">
        <v>131</v>
      </c>
      <c r="K4" s="490"/>
      <c r="L4" s="490"/>
      <c r="M4" s="682" t="s">
        <v>128</v>
      </c>
      <c r="N4" s="492" t="s">
        <v>129</v>
      </c>
      <c r="O4" s="492" t="s">
        <v>130</v>
      </c>
      <c r="P4" s="490" t="s">
        <v>132</v>
      </c>
      <c r="Q4" s="491" t="s">
        <v>131</v>
      </c>
      <c r="R4" s="490"/>
      <c r="S4" s="490"/>
      <c r="T4" s="682" t="s">
        <v>128</v>
      </c>
      <c r="U4" s="492" t="s">
        <v>129</v>
      </c>
      <c r="V4" s="492" t="s">
        <v>130</v>
      </c>
      <c r="W4" s="492" t="s">
        <v>132</v>
      </c>
      <c r="X4" s="491" t="s">
        <v>131</v>
      </c>
      <c r="Y4" s="490"/>
      <c r="Z4" s="682" t="s">
        <v>128</v>
      </c>
      <c r="AA4" s="492" t="s">
        <v>129</v>
      </c>
      <c r="AB4" s="492" t="s">
        <v>130</v>
      </c>
      <c r="AC4" s="492" t="s">
        <v>132</v>
      </c>
      <c r="AD4" s="493" t="s">
        <v>131</v>
      </c>
      <c r="AE4" s="490"/>
      <c r="AF4" s="682" t="s">
        <v>128</v>
      </c>
      <c r="AG4" s="492" t="s">
        <v>129</v>
      </c>
      <c r="AH4" s="492" t="s">
        <v>130</v>
      </c>
      <c r="AI4" s="492" t="s">
        <v>132</v>
      </c>
      <c r="AJ4" s="494" t="s">
        <v>131</v>
      </c>
      <c r="AK4" s="490"/>
      <c r="AL4" s="682" t="s">
        <v>128</v>
      </c>
      <c r="AM4" s="492" t="s">
        <v>129</v>
      </c>
      <c r="AN4" s="492" t="s">
        <v>130</v>
      </c>
      <c r="AO4" s="492" t="s">
        <v>132</v>
      </c>
      <c r="AP4" s="490" t="s">
        <v>131</v>
      </c>
      <c r="AQ4" s="495" t="s">
        <v>128</v>
      </c>
      <c r="AR4" s="493" t="s">
        <v>128</v>
      </c>
      <c r="AS4" s="496" t="s">
        <v>128</v>
      </c>
      <c r="AT4" s="496" t="s">
        <v>128</v>
      </c>
      <c r="AU4" s="497" t="s">
        <v>128</v>
      </c>
    </row>
    <row r="5" spans="1:47" s="3" customFormat="1" ht="12.75">
      <c r="A5" s="8"/>
      <c r="B5" s="637">
        <v>1</v>
      </c>
      <c r="C5" s="536" t="s">
        <v>144</v>
      </c>
      <c r="D5" s="929"/>
      <c r="E5" s="929"/>
      <c r="F5" s="115"/>
      <c r="G5" s="10"/>
      <c r="H5" s="11"/>
      <c r="I5" s="6"/>
      <c r="J5" s="53"/>
      <c r="K5" s="124" t="s">
        <v>144</v>
      </c>
      <c r="L5" s="124"/>
      <c r="M5" s="31" t="s">
        <v>504</v>
      </c>
      <c r="N5" s="768"/>
      <c r="O5" s="787"/>
      <c r="P5" s="788"/>
      <c r="Q5" s="755"/>
      <c r="R5" s="124" t="s">
        <v>144</v>
      </c>
      <c r="S5" s="124"/>
      <c r="T5" s="31" t="s">
        <v>321</v>
      </c>
      <c r="U5" s="1305" t="s">
        <v>687</v>
      </c>
      <c r="V5" s="553"/>
      <c r="W5" s="552"/>
      <c r="X5" s="986"/>
      <c r="Y5" s="124"/>
      <c r="Z5" s="31"/>
      <c r="AA5" s="10"/>
      <c r="AB5" s="11"/>
      <c r="AC5" s="11"/>
      <c r="AD5" s="53"/>
      <c r="AE5" s="124"/>
      <c r="AF5" s="248"/>
      <c r="AG5" s="13"/>
      <c r="AH5" s="13"/>
      <c r="AI5" s="11"/>
      <c r="AJ5" s="74"/>
      <c r="AK5" s="124"/>
      <c r="AL5" s="31"/>
      <c r="AM5" s="10"/>
      <c r="AN5" s="6"/>
      <c r="AO5" s="11"/>
      <c r="AP5" s="6"/>
      <c r="AQ5" s="67"/>
      <c r="AR5" s="50"/>
      <c r="AS5" s="50"/>
      <c r="AT5" s="63"/>
      <c r="AU5" s="165"/>
    </row>
    <row r="6" spans="1:47" s="3" customFormat="1" ht="12.75">
      <c r="A6" s="8" t="s">
        <v>359</v>
      </c>
      <c r="B6" s="862"/>
      <c r="C6" s="536"/>
      <c r="D6" s="929"/>
      <c r="E6" s="929"/>
      <c r="F6" s="115"/>
      <c r="G6" s="10"/>
      <c r="H6" s="11"/>
      <c r="I6" s="6"/>
      <c r="J6" s="53"/>
      <c r="K6" s="124"/>
      <c r="L6" s="124"/>
      <c r="M6" s="31"/>
      <c r="N6" s="768"/>
      <c r="O6" s="787"/>
      <c r="P6" s="788"/>
      <c r="Q6" s="755"/>
      <c r="R6" s="124"/>
      <c r="S6" s="124"/>
      <c r="T6" s="31"/>
      <c r="U6" s="1305" t="s">
        <v>136</v>
      </c>
      <c r="V6" s="1304" t="s">
        <v>135</v>
      </c>
      <c r="W6" s="552">
        <v>12</v>
      </c>
      <c r="X6" s="986">
        <v>250</v>
      </c>
      <c r="Y6" s="124"/>
      <c r="Z6" s="31"/>
      <c r="AA6" s="10"/>
      <c r="AB6" s="11"/>
      <c r="AC6" s="11"/>
      <c r="AD6" s="53"/>
      <c r="AE6" s="124"/>
      <c r="AF6" s="248"/>
      <c r="AG6" s="13"/>
      <c r="AH6" s="13"/>
      <c r="AI6" s="11"/>
      <c r="AJ6" s="74"/>
      <c r="AK6" s="161"/>
      <c r="AL6" s="31"/>
      <c r="AM6" s="10"/>
      <c r="AN6" s="6"/>
      <c r="AO6" s="11"/>
      <c r="AP6" s="50"/>
      <c r="AQ6" s="67"/>
      <c r="AR6" s="50"/>
      <c r="AS6" s="63"/>
      <c r="AT6" s="63"/>
      <c r="AU6" s="165"/>
    </row>
    <row r="7" spans="1:47" s="3" customFormat="1" ht="12.75">
      <c r="A7" s="8"/>
      <c r="B7" s="862"/>
      <c r="C7" s="536"/>
      <c r="D7" s="929"/>
      <c r="E7" s="929"/>
      <c r="F7" s="115"/>
      <c r="G7" s="10"/>
      <c r="H7" s="11"/>
      <c r="I7" s="6"/>
      <c r="J7" s="53"/>
      <c r="K7" s="124"/>
      <c r="L7" s="124"/>
      <c r="M7" s="31"/>
      <c r="N7" s="768"/>
      <c r="O7" s="787"/>
      <c r="P7" s="788"/>
      <c r="Q7" s="755"/>
      <c r="R7" s="124"/>
      <c r="S7" s="124"/>
      <c r="T7" s="31"/>
      <c r="U7" s="1306" t="s">
        <v>688</v>
      </c>
      <c r="V7" s="549"/>
      <c r="W7" s="548"/>
      <c r="X7" s="550"/>
      <c r="Y7" s="124"/>
      <c r="Z7" s="31"/>
      <c r="AA7" s="10"/>
      <c r="AB7" s="11"/>
      <c r="AC7" s="11"/>
      <c r="AD7" s="53"/>
      <c r="AE7" s="124"/>
      <c r="AF7" s="248"/>
      <c r="AG7" s="13"/>
      <c r="AH7" s="13"/>
      <c r="AI7" s="11"/>
      <c r="AJ7" s="74"/>
      <c r="AK7" s="161"/>
      <c r="AL7" s="31"/>
      <c r="AM7" s="10"/>
      <c r="AN7" s="6"/>
      <c r="AO7" s="11"/>
      <c r="AP7" s="50"/>
      <c r="AQ7" s="67"/>
      <c r="AR7" s="50"/>
      <c r="AS7" s="50"/>
      <c r="AT7" s="63"/>
      <c r="AU7" s="165"/>
    </row>
    <row r="8" spans="1:47" s="18" customFormat="1" ht="12.75">
      <c r="A8" s="8"/>
      <c r="B8" s="1045"/>
      <c r="C8" s="864"/>
      <c r="D8" s="930"/>
      <c r="E8" s="930"/>
      <c r="F8" s="678"/>
      <c r="G8" s="17"/>
      <c r="H8" s="19"/>
      <c r="J8" s="56"/>
      <c r="K8" s="125"/>
      <c r="L8" s="125"/>
      <c r="M8" s="365"/>
      <c r="N8" s="1075"/>
      <c r="O8" s="783"/>
      <c r="P8" s="786"/>
      <c r="Q8" s="784"/>
      <c r="R8" s="125"/>
      <c r="S8" s="125"/>
      <c r="T8" s="540"/>
      <c r="U8" s="1307" t="s">
        <v>689</v>
      </c>
      <c r="V8" s="566" t="s">
        <v>410</v>
      </c>
      <c r="W8" s="565">
        <v>12</v>
      </c>
      <c r="X8" s="567">
        <v>125</v>
      </c>
      <c r="Y8" s="125"/>
      <c r="Z8" s="365"/>
      <c r="AA8" s="17"/>
      <c r="AB8" s="19"/>
      <c r="AC8" s="19"/>
      <c r="AD8" s="56"/>
      <c r="AE8" s="125"/>
      <c r="AF8" s="532"/>
      <c r="AG8" s="21"/>
      <c r="AH8" s="21"/>
      <c r="AI8" s="19"/>
      <c r="AJ8" s="192"/>
      <c r="AK8" s="209"/>
      <c r="AL8" s="365"/>
      <c r="AM8" s="17"/>
      <c r="AN8" s="19"/>
      <c r="AO8" s="19"/>
      <c r="AP8" s="51"/>
      <c r="AQ8" s="92"/>
      <c r="AR8" s="51"/>
      <c r="AS8" s="51"/>
      <c r="AT8" s="64"/>
      <c r="AU8" s="166"/>
    </row>
    <row r="9" spans="1:47" s="3" customFormat="1" ht="12.75">
      <c r="A9" s="8"/>
      <c r="B9" s="535">
        <v>2</v>
      </c>
      <c r="C9" s="536" t="s">
        <v>148</v>
      </c>
      <c r="D9" s="929" t="s">
        <v>148</v>
      </c>
      <c r="E9" s="929"/>
      <c r="F9" s="115" t="s">
        <v>149</v>
      </c>
      <c r="G9" s="789"/>
      <c r="H9" s="790"/>
      <c r="I9" s="791"/>
      <c r="J9" s="990"/>
      <c r="K9" s="124"/>
      <c r="L9" s="124"/>
      <c r="M9" s="31"/>
      <c r="N9" s="10"/>
      <c r="O9" s="11"/>
      <c r="P9" s="6"/>
      <c r="Q9" s="53"/>
      <c r="R9" s="124"/>
      <c r="S9" s="124"/>
      <c r="T9" s="31"/>
      <c r="U9" s="10"/>
      <c r="V9" s="6"/>
      <c r="W9" s="11"/>
      <c r="X9" s="53"/>
      <c r="Y9" s="124"/>
      <c r="Z9" s="31"/>
      <c r="AA9" s="10"/>
      <c r="AB9" s="11"/>
      <c r="AC9" s="11"/>
      <c r="AD9" s="53"/>
      <c r="AE9" s="124"/>
      <c r="AF9" s="248"/>
      <c r="AG9" s="13"/>
      <c r="AH9" s="13"/>
      <c r="AI9" s="11"/>
      <c r="AJ9" s="74"/>
      <c r="AK9" s="124" t="s">
        <v>148</v>
      </c>
      <c r="AL9" s="248" t="s">
        <v>246</v>
      </c>
      <c r="AM9" s="15" t="s">
        <v>249</v>
      </c>
      <c r="AN9" s="11" t="s">
        <v>145</v>
      </c>
      <c r="AO9" s="11">
        <v>23</v>
      </c>
      <c r="AP9" s="6" t="s">
        <v>106</v>
      </c>
      <c r="AQ9" s="67"/>
      <c r="AR9" s="50"/>
      <c r="AS9" s="50"/>
      <c r="AT9" s="63"/>
      <c r="AU9" s="165"/>
    </row>
    <row r="10" spans="1:47" s="3" customFormat="1" ht="12.75">
      <c r="A10" s="8"/>
      <c r="B10" s="376"/>
      <c r="C10" s="536"/>
      <c r="D10" s="929"/>
      <c r="E10" s="929"/>
      <c r="F10" s="115"/>
      <c r="G10" s="789"/>
      <c r="H10" s="790"/>
      <c r="I10" s="791"/>
      <c r="J10" s="990"/>
      <c r="K10" s="124"/>
      <c r="L10" s="124"/>
      <c r="M10" s="31"/>
      <c r="N10" s="10"/>
      <c r="O10" s="11"/>
      <c r="P10" s="6"/>
      <c r="Q10" s="53"/>
      <c r="R10" s="124"/>
      <c r="S10" s="124"/>
      <c r="T10" s="31"/>
      <c r="U10" s="10"/>
      <c r="V10" s="6"/>
      <c r="W10" s="11"/>
      <c r="X10" s="53"/>
      <c r="Y10" s="124"/>
      <c r="Z10" s="31"/>
      <c r="AA10" s="10"/>
      <c r="AB10" s="11"/>
      <c r="AC10" s="11"/>
      <c r="AD10" s="53"/>
      <c r="AE10" s="124"/>
      <c r="AF10" s="248"/>
      <c r="AG10" s="13"/>
      <c r="AH10" s="13"/>
      <c r="AI10" s="11"/>
      <c r="AJ10" s="74"/>
      <c r="AK10" s="124"/>
      <c r="AL10" s="116"/>
      <c r="AM10" s="10"/>
      <c r="AN10" s="11"/>
      <c r="AO10" s="11"/>
      <c r="AP10" s="143">
        <v>1990</v>
      </c>
      <c r="AQ10" s="67"/>
      <c r="AR10" s="50"/>
      <c r="AS10" s="50"/>
      <c r="AT10" s="63"/>
      <c r="AU10" s="165"/>
    </row>
    <row r="11" spans="1:47" s="3" customFormat="1" ht="12.75">
      <c r="A11" s="8"/>
      <c r="B11" s="376"/>
      <c r="C11" s="536"/>
      <c r="D11" s="929"/>
      <c r="E11" s="929"/>
      <c r="F11" s="115"/>
      <c r="G11" s="789"/>
      <c r="H11" s="790"/>
      <c r="I11" s="791"/>
      <c r="J11" s="990"/>
      <c r="K11" s="124"/>
      <c r="L11" s="124"/>
      <c r="M11" s="31"/>
      <c r="N11" s="10"/>
      <c r="O11" s="11"/>
      <c r="P11" s="6"/>
      <c r="Q11" s="53"/>
      <c r="R11" s="124"/>
      <c r="S11" s="124"/>
      <c r="T11" s="31"/>
      <c r="U11" s="10"/>
      <c r="V11" s="6"/>
      <c r="W11" s="11"/>
      <c r="X11" s="53"/>
      <c r="Y11" s="124"/>
      <c r="Z11" s="31"/>
      <c r="AA11" s="10"/>
      <c r="AB11" s="11"/>
      <c r="AC11" s="11"/>
      <c r="AD11" s="53"/>
      <c r="AE11" s="124"/>
      <c r="AF11" s="248"/>
      <c r="AG11" s="13"/>
      <c r="AH11" s="13"/>
      <c r="AI11" s="11"/>
      <c r="AJ11" s="74"/>
      <c r="AK11" s="124" t="s">
        <v>148</v>
      </c>
      <c r="AL11" s="31" t="s">
        <v>325</v>
      </c>
      <c r="AM11" s="10"/>
      <c r="AN11" s="11"/>
      <c r="AO11" s="11"/>
      <c r="AP11" s="6"/>
      <c r="AQ11" s="67"/>
      <c r="AR11" s="50"/>
      <c r="AS11" s="50"/>
      <c r="AT11" s="63"/>
      <c r="AU11" s="165"/>
    </row>
    <row r="12" spans="1:47" s="3" customFormat="1" ht="13.5" thickBot="1">
      <c r="A12" s="8"/>
      <c r="B12" s="376"/>
      <c r="C12" s="536"/>
      <c r="D12" s="929"/>
      <c r="E12" s="929"/>
      <c r="F12" s="115"/>
      <c r="G12" s="10"/>
      <c r="H12" s="11"/>
      <c r="I12" s="6"/>
      <c r="J12" s="53"/>
      <c r="K12" s="124"/>
      <c r="L12" s="124"/>
      <c r="M12" s="31"/>
      <c r="N12" s="10"/>
      <c r="O12" s="11"/>
      <c r="P12" s="6"/>
      <c r="Q12" s="53"/>
      <c r="R12" s="124"/>
      <c r="S12" s="124"/>
      <c r="T12" s="31"/>
      <c r="U12" s="10"/>
      <c r="V12" s="6"/>
      <c r="W12" s="11"/>
      <c r="X12" s="53"/>
      <c r="Y12" s="124"/>
      <c r="Z12" s="31"/>
      <c r="AA12" s="10"/>
      <c r="AB12" s="11"/>
      <c r="AC12" s="11"/>
      <c r="AD12" s="53"/>
      <c r="AE12" s="124"/>
      <c r="AF12" s="248"/>
      <c r="AG12" s="13"/>
      <c r="AH12" s="13"/>
      <c r="AI12" s="11"/>
      <c r="AJ12" s="74"/>
      <c r="AK12" s="124"/>
      <c r="AL12" s="31"/>
      <c r="AM12" s="10"/>
      <c r="AN12" s="11"/>
      <c r="AO12" s="11"/>
      <c r="AP12" s="6"/>
      <c r="AQ12" s="67"/>
      <c r="AR12" s="50"/>
      <c r="AS12" s="50"/>
      <c r="AT12" s="63"/>
      <c r="AU12" s="165"/>
    </row>
    <row r="13" spans="1:47" s="3" customFormat="1" ht="13.5" thickTop="1">
      <c r="A13" s="8"/>
      <c r="B13" s="1493">
        <v>3</v>
      </c>
      <c r="C13" s="1123" t="s">
        <v>151</v>
      </c>
      <c r="D13" s="1199"/>
      <c r="E13" s="1199"/>
      <c r="F13" s="1110"/>
      <c r="G13" s="239"/>
      <c r="H13" s="228"/>
      <c r="I13" s="229"/>
      <c r="J13" s="230"/>
      <c r="K13" s="240"/>
      <c r="L13" s="240"/>
      <c r="M13" s="676"/>
      <c r="N13" s="239"/>
      <c r="O13" s="228"/>
      <c r="P13" s="229"/>
      <c r="Q13" s="230"/>
      <c r="R13" s="240"/>
      <c r="S13" s="240"/>
      <c r="T13" s="676"/>
      <c r="U13" s="239"/>
      <c r="V13" s="229"/>
      <c r="W13" s="228"/>
      <c r="X13" s="230"/>
      <c r="Y13" s="240"/>
      <c r="Z13" s="542"/>
      <c r="AA13" s="239"/>
      <c r="AB13" s="228"/>
      <c r="AC13" s="228"/>
      <c r="AD13" s="230"/>
      <c r="AE13" s="321" t="s">
        <v>151</v>
      </c>
      <c r="AF13" s="1227" t="s">
        <v>315</v>
      </c>
      <c r="AG13" s="155"/>
      <c r="AH13" s="155"/>
      <c r="AI13" s="228"/>
      <c r="AJ13" s="241"/>
      <c r="AK13" s="240"/>
      <c r="AL13" s="676"/>
      <c r="AM13" s="239"/>
      <c r="AN13" s="228"/>
      <c r="AO13" s="228"/>
      <c r="AP13" s="229"/>
      <c r="AQ13" s="212"/>
      <c r="AR13" s="206"/>
      <c r="AS13" s="206"/>
      <c r="AT13" s="122"/>
      <c r="AU13" s="242"/>
    </row>
    <row r="14" spans="1:47" s="3" customFormat="1" ht="12.75">
      <c r="A14" s="8"/>
      <c r="B14" s="376"/>
      <c r="C14" s="536"/>
      <c r="D14" s="929"/>
      <c r="E14" s="929"/>
      <c r="F14" s="115"/>
      <c r="G14" s="10"/>
      <c r="H14" s="11"/>
      <c r="I14" s="6"/>
      <c r="J14" s="53"/>
      <c r="K14" s="124"/>
      <c r="L14" s="124"/>
      <c r="M14" s="31"/>
      <c r="N14" s="10"/>
      <c r="O14" s="11"/>
      <c r="P14" s="6"/>
      <c r="Q14" s="53"/>
      <c r="R14" s="124"/>
      <c r="S14" s="124"/>
      <c r="T14" s="31"/>
      <c r="U14" s="10"/>
      <c r="V14" s="6"/>
      <c r="W14" s="11"/>
      <c r="X14" s="53"/>
      <c r="Y14" s="124"/>
      <c r="Z14" s="31"/>
      <c r="AA14" s="10"/>
      <c r="AB14" s="11"/>
      <c r="AC14" s="11"/>
      <c r="AD14" s="53"/>
      <c r="AE14" s="124"/>
      <c r="AF14" s="248"/>
      <c r="AG14" s="13"/>
      <c r="AH14" s="13"/>
      <c r="AI14" s="11"/>
      <c r="AJ14" s="74"/>
      <c r="AK14" s="124"/>
      <c r="AL14" s="31"/>
      <c r="AM14" s="10"/>
      <c r="AN14" s="11"/>
      <c r="AO14" s="11"/>
      <c r="AP14" s="6"/>
      <c r="AQ14" s="67"/>
      <c r="AR14" s="50"/>
      <c r="AS14" s="50"/>
      <c r="AT14" s="63"/>
      <c r="AU14" s="165"/>
    </row>
    <row r="15" spans="1:47" s="18" customFormat="1" ht="12.75">
      <c r="A15" s="8"/>
      <c r="B15" s="783"/>
      <c r="C15" s="864"/>
      <c r="D15" s="930"/>
      <c r="E15" s="930"/>
      <c r="F15" s="678"/>
      <c r="G15" s="17"/>
      <c r="H15" s="19"/>
      <c r="J15" s="56"/>
      <c r="K15" s="125"/>
      <c r="L15" s="125"/>
      <c r="M15" s="365"/>
      <c r="N15" s="17"/>
      <c r="O15" s="19"/>
      <c r="Q15" s="56"/>
      <c r="R15" s="125"/>
      <c r="S15" s="125"/>
      <c r="T15" s="365"/>
      <c r="U15" s="17"/>
      <c r="W15" s="19"/>
      <c r="X15" s="56"/>
      <c r="Y15" s="125"/>
      <c r="Z15" s="365"/>
      <c r="AA15" s="17"/>
      <c r="AB15" s="19"/>
      <c r="AC15" s="19"/>
      <c r="AD15" s="56"/>
      <c r="AE15" s="125"/>
      <c r="AF15" s="532"/>
      <c r="AG15" s="21"/>
      <c r="AH15" s="21"/>
      <c r="AI15" s="19"/>
      <c r="AJ15" s="192"/>
      <c r="AK15" s="125"/>
      <c r="AL15" s="365"/>
      <c r="AM15" s="17"/>
      <c r="AN15" s="19"/>
      <c r="AO15" s="19"/>
      <c r="AQ15" s="92"/>
      <c r="AR15" s="51"/>
      <c r="AS15" s="51"/>
      <c r="AT15" s="64"/>
      <c r="AU15" s="166"/>
    </row>
    <row r="16" spans="1:47" s="3" customFormat="1" ht="12.75">
      <c r="A16" s="8"/>
      <c r="B16" s="535">
        <v>4</v>
      </c>
      <c r="C16" s="536" t="s">
        <v>134</v>
      </c>
      <c r="D16" s="929"/>
      <c r="E16" s="929"/>
      <c r="F16" s="115"/>
      <c r="G16" s="10"/>
      <c r="H16" s="11"/>
      <c r="I16" s="6"/>
      <c r="J16" s="53"/>
      <c r="K16" s="124"/>
      <c r="L16" s="124"/>
      <c r="M16" s="31"/>
      <c r="N16" s="10"/>
      <c r="O16" s="11"/>
      <c r="P16" s="6"/>
      <c r="Q16" s="53"/>
      <c r="R16" s="124" t="s">
        <v>134</v>
      </c>
      <c r="S16" s="124"/>
      <c r="T16" s="31" t="s">
        <v>396</v>
      </c>
      <c r="U16" s="10"/>
      <c r="V16" s="6"/>
      <c r="W16" s="11"/>
      <c r="X16" s="53"/>
      <c r="Y16" s="124"/>
      <c r="Z16" s="31"/>
      <c r="AA16" s="10"/>
      <c r="AB16" s="11"/>
      <c r="AC16" s="11"/>
      <c r="AD16" s="53"/>
      <c r="AE16" s="124"/>
      <c r="AF16" s="248"/>
      <c r="AG16" s="10"/>
      <c r="AH16" s="6"/>
      <c r="AI16" s="11"/>
      <c r="AJ16" s="74"/>
      <c r="AK16" s="124"/>
      <c r="AL16" s="116"/>
      <c r="AM16" s="10"/>
      <c r="AN16" s="11"/>
      <c r="AO16" s="11"/>
      <c r="AP16" s="6"/>
      <c r="AQ16" s="67"/>
      <c r="AR16" s="50"/>
      <c r="AS16" s="50"/>
      <c r="AT16" s="63"/>
      <c r="AU16" s="165"/>
    </row>
    <row r="17" spans="1:47" s="3" customFormat="1" ht="12.75">
      <c r="A17" s="8"/>
      <c r="B17" s="376"/>
      <c r="C17" s="536"/>
      <c r="D17" s="929"/>
      <c r="E17" s="929"/>
      <c r="F17" s="115"/>
      <c r="G17" s="10"/>
      <c r="H17" s="11"/>
      <c r="I17" s="6"/>
      <c r="J17" s="53"/>
      <c r="K17" s="124"/>
      <c r="L17" s="124"/>
      <c r="M17" s="31"/>
      <c r="N17" s="10"/>
      <c r="O17" s="11"/>
      <c r="P17" s="6"/>
      <c r="Q17" s="53"/>
      <c r="R17" s="124"/>
      <c r="S17" s="124"/>
      <c r="T17" s="31"/>
      <c r="U17" s="10"/>
      <c r="V17" s="6"/>
      <c r="W17" s="11"/>
      <c r="X17" s="53"/>
      <c r="Y17" s="124"/>
      <c r="Z17" s="31"/>
      <c r="AA17" s="10"/>
      <c r="AB17" s="11"/>
      <c r="AC17" s="11"/>
      <c r="AD17" s="53"/>
      <c r="AE17" s="124"/>
      <c r="AF17" s="248"/>
      <c r="AG17" s="10"/>
      <c r="AH17" s="6"/>
      <c r="AI17" s="11"/>
      <c r="AJ17" s="74"/>
      <c r="AK17" s="124"/>
      <c r="AL17" s="116"/>
      <c r="AM17" s="11"/>
      <c r="AN17" s="13"/>
      <c r="AO17" s="11"/>
      <c r="AP17" s="6"/>
      <c r="AQ17" s="67"/>
      <c r="AR17" s="50"/>
      <c r="AS17" s="6"/>
      <c r="AT17" s="63"/>
      <c r="AU17" s="165"/>
    </row>
    <row r="18" spans="1:47" s="18" customFormat="1" ht="12.75">
      <c r="A18" s="8"/>
      <c r="B18" s="783"/>
      <c r="C18" s="864"/>
      <c r="D18" s="930"/>
      <c r="E18" s="930"/>
      <c r="F18" s="678"/>
      <c r="G18" s="17"/>
      <c r="H18" s="19"/>
      <c r="J18" s="56"/>
      <c r="K18" s="125"/>
      <c r="L18" s="125"/>
      <c r="M18" s="365"/>
      <c r="N18" s="17"/>
      <c r="O18" s="19"/>
      <c r="Q18" s="56"/>
      <c r="R18" s="125"/>
      <c r="S18" s="125"/>
      <c r="T18" s="365"/>
      <c r="U18" s="17"/>
      <c r="W18" s="19"/>
      <c r="X18" s="56"/>
      <c r="Y18" s="125"/>
      <c r="Z18" s="365"/>
      <c r="AA18" s="17"/>
      <c r="AB18" s="19"/>
      <c r="AC18" s="19"/>
      <c r="AD18" s="56"/>
      <c r="AE18" s="125"/>
      <c r="AF18" s="532"/>
      <c r="AG18" s="17"/>
      <c r="AI18" s="19"/>
      <c r="AJ18" s="192"/>
      <c r="AK18" s="125"/>
      <c r="AL18" s="365"/>
      <c r="AM18" s="17"/>
      <c r="AN18" s="19"/>
      <c r="AO18" s="19"/>
      <c r="AQ18" s="92"/>
      <c r="AS18" s="92"/>
      <c r="AT18" s="64"/>
      <c r="AU18" s="166"/>
    </row>
    <row r="19" spans="1:47" s="3" customFormat="1" ht="12.75">
      <c r="A19" s="8"/>
      <c r="B19" s="535">
        <v>5</v>
      </c>
      <c r="C19" s="536" t="s">
        <v>137</v>
      </c>
      <c r="D19" s="929" t="s">
        <v>137</v>
      </c>
      <c r="E19" s="929"/>
      <c r="F19" s="115" t="s">
        <v>149</v>
      </c>
      <c r="G19" s="10"/>
      <c r="H19" s="11"/>
      <c r="I19" s="6"/>
      <c r="J19" s="53"/>
      <c r="K19" s="124"/>
      <c r="L19" s="124"/>
      <c r="M19" s="31"/>
      <c r="N19" s="10"/>
      <c r="O19" s="11"/>
      <c r="P19" s="6"/>
      <c r="Q19" s="53"/>
      <c r="R19" s="124"/>
      <c r="S19" s="124"/>
      <c r="T19" s="31"/>
      <c r="U19" s="10"/>
      <c r="V19" s="6"/>
      <c r="W19" s="11"/>
      <c r="X19" s="53"/>
      <c r="Y19" s="124"/>
      <c r="Z19" s="31"/>
      <c r="AA19" s="10"/>
      <c r="AB19" s="11"/>
      <c r="AC19" s="11"/>
      <c r="AD19" s="53"/>
      <c r="AE19" s="124"/>
      <c r="AF19" s="248"/>
      <c r="AG19" s="10"/>
      <c r="AH19" s="6"/>
      <c r="AI19" s="11"/>
      <c r="AJ19" s="74"/>
      <c r="AK19" s="124"/>
      <c r="AL19" s="116"/>
      <c r="AM19" s="10"/>
      <c r="AN19" s="11"/>
      <c r="AO19" s="11"/>
      <c r="AP19" s="6"/>
      <c r="AQ19" s="67"/>
      <c r="AR19" s="50"/>
      <c r="AS19" s="50"/>
      <c r="AT19" s="63"/>
      <c r="AU19" s="180"/>
    </row>
    <row r="20" spans="1:47" s="3" customFormat="1" ht="12.75">
      <c r="A20" s="8"/>
      <c r="B20" s="376"/>
      <c r="C20" s="536"/>
      <c r="D20" s="929"/>
      <c r="E20" s="929"/>
      <c r="F20" s="115"/>
      <c r="G20" s="10"/>
      <c r="H20" s="11"/>
      <c r="I20" s="6"/>
      <c r="J20" s="53"/>
      <c r="K20" s="124"/>
      <c r="L20" s="124"/>
      <c r="M20" s="31"/>
      <c r="N20" s="10"/>
      <c r="O20" s="11"/>
      <c r="P20" s="6"/>
      <c r="Q20" s="53"/>
      <c r="R20" s="124"/>
      <c r="S20" s="124"/>
      <c r="T20" s="31"/>
      <c r="U20" s="10"/>
      <c r="V20" s="6"/>
      <c r="W20" s="11"/>
      <c r="X20" s="53"/>
      <c r="Y20" s="124"/>
      <c r="Z20" s="31"/>
      <c r="AA20" s="10"/>
      <c r="AB20" s="11"/>
      <c r="AC20" s="11"/>
      <c r="AD20" s="53"/>
      <c r="AE20" s="124"/>
      <c r="AF20" s="248"/>
      <c r="AG20" s="10"/>
      <c r="AH20" s="6"/>
      <c r="AI20" s="11"/>
      <c r="AJ20" s="74"/>
      <c r="AK20" s="124"/>
      <c r="AL20" s="116"/>
      <c r="AM20" s="10"/>
      <c r="AN20" s="11"/>
      <c r="AO20" s="11"/>
      <c r="AP20" s="6"/>
      <c r="AQ20" s="67"/>
      <c r="AR20" s="50"/>
      <c r="AS20" s="63"/>
      <c r="AT20" s="63"/>
      <c r="AU20" s="165"/>
    </row>
    <row r="21" spans="1:47" s="18" customFormat="1" ht="12.75">
      <c r="A21" s="8"/>
      <c r="B21" s="783"/>
      <c r="C21" s="864"/>
      <c r="D21" s="930"/>
      <c r="E21" s="930"/>
      <c r="F21" s="678"/>
      <c r="G21" s="17"/>
      <c r="H21" s="19"/>
      <c r="J21" s="56"/>
      <c r="K21" s="125"/>
      <c r="L21" s="125"/>
      <c r="M21" s="365"/>
      <c r="N21" s="17"/>
      <c r="O21" s="19"/>
      <c r="Q21" s="56"/>
      <c r="R21" s="125"/>
      <c r="S21" s="125"/>
      <c r="T21" s="365"/>
      <c r="U21" s="17"/>
      <c r="W21" s="19"/>
      <c r="X21" s="56"/>
      <c r="Y21" s="125"/>
      <c r="Z21" s="365"/>
      <c r="AA21" s="17"/>
      <c r="AB21" s="19"/>
      <c r="AC21" s="19"/>
      <c r="AD21" s="56"/>
      <c r="AE21" s="125"/>
      <c r="AF21" s="532"/>
      <c r="AG21" s="17"/>
      <c r="AI21" s="19"/>
      <c r="AJ21" s="192"/>
      <c r="AK21" s="125"/>
      <c r="AL21" s="365"/>
      <c r="AM21" s="17"/>
      <c r="AN21" s="19"/>
      <c r="AO21" s="19"/>
      <c r="AQ21" s="92"/>
      <c r="AR21" s="51"/>
      <c r="AS21" s="51"/>
      <c r="AT21" s="64"/>
      <c r="AU21" s="166"/>
    </row>
    <row r="22" spans="1:47" s="3" customFormat="1" ht="12.75">
      <c r="A22" s="8"/>
      <c r="B22" s="376">
        <v>6</v>
      </c>
      <c r="C22" s="536" t="s">
        <v>140</v>
      </c>
      <c r="D22" s="929"/>
      <c r="E22" s="929"/>
      <c r="F22" s="115"/>
      <c r="G22" s="10"/>
      <c r="H22" s="11"/>
      <c r="I22" s="6"/>
      <c r="J22" s="53"/>
      <c r="K22" s="124"/>
      <c r="L22" s="124"/>
      <c r="M22" s="31"/>
      <c r="N22" s="10"/>
      <c r="O22" s="11"/>
      <c r="P22" s="6"/>
      <c r="Q22" s="53"/>
      <c r="R22" s="124" t="s">
        <v>140</v>
      </c>
      <c r="S22" s="124"/>
      <c r="T22" s="1464" t="s">
        <v>702</v>
      </c>
      <c r="U22" s="10"/>
      <c r="V22" s="6"/>
      <c r="W22" s="11"/>
      <c r="X22" s="53"/>
      <c r="Y22" s="124"/>
      <c r="Z22" s="31"/>
      <c r="AA22" s="10"/>
      <c r="AB22" s="11"/>
      <c r="AC22" s="11"/>
      <c r="AD22" s="53"/>
      <c r="AE22" s="124"/>
      <c r="AF22" s="248"/>
      <c r="AG22" s="13"/>
      <c r="AH22" s="13"/>
      <c r="AI22" s="11"/>
      <c r="AJ22" s="74"/>
      <c r="AK22" s="124"/>
      <c r="AL22" s="116"/>
      <c r="AM22" s="10"/>
      <c r="AN22" s="11"/>
      <c r="AO22" s="11"/>
      <c r="AP22" s="6"/>
      <c r="AQ22" s="67"/>
      <c r="AR22" s="50"/>
      <c r="AS22" s="50"/>
      <c r="AT22" s="63"/>
      <c r="AU22" s="165"/>
    </row>
    <row r="23" spans="1:47" s="3" customFormat="1" ht="12.75">
      <c r="A23" s="8"/>
      <c r="B23" s="376"/>
      <c r="C23" s="536"/>
      <c r="D23" s="929"/>
      <c r="E23" s="929"/>
      <c r="F23" s="115"/>
      <c r="G23" s="10"/>
      <c r="H23" s="11"/>
      <c r="I23" s="6"/>
      <c r="J23" s="53"/>
      <c r="K23" s="124"/>
      <c r="L23" s="124"/>
      <c r="M23" s="31"/>
      <c r="N23" s="10"/>
      <c r="O23" s="11"/>
      <c r="P23" s="6"/>
      <c r="Q23" s="53"/>
      <c r="R23" s="124"/>
      <c r="S23" s="124"/>
      <c r="T23" s="31"/>
      <c r="U23" s="10"/>
      <c r="V23" s="6"/>
      <c r="W23" s="11"/>
      <c r="X23" s="53"/>
      <c r="Y23" s="124"/>
      <c r="Z23" s="31"/>
      <c r="AA23" s="10"/>
      <c r="AB23" s="11"/>
      <c r="AC23" s="11"/>
      <c r="AD23" s="53"/>
      <c r="AE23" s="124"/>
      <c r="AF23" s="248"/>
      <c r="AG23" s="13"/>
      <c r="AH23" s="13"/>
      <c r="AI23" s="11"/>
      <c r="AJ23" s="74"/>
      <c r="AK23" s="124"/>
      <c r="AL23" s="116"/>
      <c r="AM23" s="10"/>
      <c r="AN23" s="11"/>
      <c r="AO23" s="11"/>
      <c r="AP23" s="6"/>
      <c r="AQ23" s="67"/>
      <c r="AR23" s="50"/>
      <c r="AS23" s="50"/>
      <c r="AT23" s="63"/>
      <c r="AU23" s="165"/>
    </row>
    <row r="24" spans="1:47" s="18" customFormat="1" ht="12.75">
      <c r="A24" s="8"/>
      <c r="B24" s="783"/>
      <c r="C24" s="536"/>
      <c r="D24" s="929"/>
      <c r="E24" s="929"/>
      <c r="F24" s="115"/>
      <c r="G24" s="17"/>
      <c r="H24" s="19"/>
      <c r="J24" s="56"/>
      <c r="K24" s="125"/>
      <c r="L24" s="125"/>
      <c r="M24" s="365"/>
      <c r="N24" s="17"/>
      <c r="O24" s="19"/>
      <c r="Q24" s="56"/>
      <c r="R24" s="125"/>
      <c r="S24" s="125"/>
      <c r="T24" s="365"/>
      <c r="U24" s="17"/>
      <c r="W24" s="19"/>
      <c r="X24" s="56"/>
      <c r="Y24" s="125"/>
      <c r="Z24" s="365"/>
      <c r="AA24" s="17"/>
      <c r="AB24" s="19"/>
      <c r="AC24" s="19"/>
      <c r="AD24" s="56"/>
      <c r="AE24" s="125"/>
      <c r="AF24" s="532"/>
      <c r="AG24" s="21"/>
      <c r="AH24" s="21"/>
      <c r="AI24" s="19"/>
      <c r="AJ24" s="192"/>
      <c r="AK24" s="125"/>
      <c r="AL24" s="365"/>
      <c r="AM24" s="17"/>
      <c r="AN24" s="19"/>
      <c r="AO24" s="19"/>
      <c r="AQ24" s="92"/>
      <c r="AR24" s="51"/>
      <c r="AS24" s="51"/>
      <c r="AT24" s="64"/>
      <c r="AU24" s="166"/>
    </row>
    <row r="25" spans="1:47" s="3" customFormat="1" ht="12.75">
      <c r="A25" s="8"/>
      <c r="B25" s="376">
        <v>7</v>
      </c>
      <c r="C25" s="668" t="s">
        <v>142</v>
      </c>
      <c r="D25" s="233"/>
      <c r="E25" s="233"/>
      <c r="F25" s="534"/>
      <c r="G25" s="15"/>
      <c r="H25" s="11"/>
      <c r="I25" s="6"/>
      <c r="J25" s="53"/>
      <c r="K25" s="124"/>
      <c r="L25" s="124"/>
      <c r="M25" s="31"/>
      <c r="N25" s="10"/>
      <c r="O25" s="11"/>
      <c r="P25" s="6"/>
      <c r="Q25" s="53"/>
      <c r="R25" s="124"/>
      <c r="S25" s="124"/>
      <c r="T25" s="31"/>
      <c r="U25" s="10"/>
      <c r="V25" s="6"/>
      <c r="W25" s="11"/>
      <c r="X25" s="53"/>
      <c r="Y25" s="124" t="s">
        <v>142</v>
      </c>
      <c r="Z25" s="31" t="s">
        <v>551</v>
      </c>
      <c r="AA25" s="10"/>
      <c r="AB25" s="11"/>
      <c r="AC25" s="11"/>
      <c r="AD25" s="53"/>
      <c r="AE25" s="124"/>
      <c r="AF25" s="248"/>
      <c r="AG25" s="13"/>
      <c r="AH25" s="13"/>
      <c r="AI25" s="11"/>
      <c r="AJ25" s="74"/>
      <c r="AK25" s="124"/>
      <c r="AL25" s="116"/>
      <c r="AM25" s="10"/>
      <c r="AN25" s="11"/>
      <c r="AO25" s="11"/>
      <c r="AP25" s="6"/>
      <c r="AQ25" s="205"/>
      <c r="AR25" s="173"/>
      <c r="AS25" s="50"/>
      <c r="AT25" s="63"/>
      <c r="AU25" s="165"/>
    </row>
    <row r="26" spans="1:47" s="3" customFormat="1" ht="16.5">
      <c r="A26" s="8"/>
      <c r="B26" s="376"/>
      <c r="C26" s="363"/>
      <c r="D26" s="124"/>
      <c r="E26" s="124"/>
      <c r="F26" s="1238"/>
      <c r="G26" s="15"/>
      <c r="H26" s="11"/>
      <c r="I26" s="6"/>
      <c r="J26" s="53"/>
      <c r="K26" s="124"/>
      <c r="L26" s="124"/>
      <c r="M26" s="31"/>
      <c r="N26" s="10"/>
      <c r="O26" s="11"/>
      <c r="P26" s="6"/>
      <c r="Q26" s="53"/>
      <c r="R26" s="124"/>
      <c r="S26" s="124"/>
      <c r="T26" s="31"/>
      <c r="U26" s="10"/>
      <c r="V26" s="6"/>
      <c r="W26" s="11"/>
      <c r="X26" s="53"/>
      <c r="Y26" s="124"/>
      <c r="Z26" s="31"/>
      <c r="AA26" s="10"/>
      <c r="AB26" s="11"/>
      <c r="AC26" s="11"/>
      <c r="AD26" s="53"/>
      <c r="AE26" s="124"/>
      <c r="AF26" s="248"/>
      <c r="AG26" s="13"/>
      <c r="AH26" s="13"/>
      <c r="AI26" s="11"/>
      <c r="AJ26" s="74"/>
      <c r="AK26" s="124"/>
      <c r="AL26" s="116"/>
      <c r="AM26" s="10"/>
      <c r="AN26" s="11"/>
      <c r="AO26" s="11"/>
      <c r="AP26" s="6"/>
      <c r="AQ26" s="67"/>
      <c r="AR26" s="50"/>
      <c r="AS26" s="50"/>
      <c r="AT26" s="63"/>
      <c r="AU26" s="165"/>
    </row>
    <row r="27" spans="1:47" s="18" customFormat="1" ht="12.75">
      <c r="A27" s="8"/>
      <c r="B27" s="783"/>
      <c r="C27" s="784"/>
      <c r="D27" s="930"/>
      <c r="E27" s="930"/>
      <c r="F27" s="1045"/>
      <c r="G27" s="30"/>
      <c r="H27" s="19"/>
      <c r="J27" s="56"/>
      <c r="K27" s="125"/>
      <c r="L27" s="125"/>
      <c r="M27" s="365"/>
      <c r="N27" s="17"/>
      <c r="O27" s="19"/>
      <c r="Q27" s="56"/>
      <c r="R27" s="125"/>
      <c r="S27" s="125"/>
      <c r="T27" s="365"/>
      <c r="U27" s="17"/>
      <c r="W27" s="19"/>
      <c r="X27" s="56"/>
      <c r="Y27" s="125"/>
      <c r="Z27" s="365"/>
      <c r="AA27" s="17"/>
      <c r="AB27" s="19"/>
      <c r="AC27" s="19"/>
      <c r="AD27" s="56"/>
      <c r="AE27" s="125"/>
      <c r="AF27" s="532"/>
      <c r="AG27" s="21"/>
      <c r="AH27" s="21"/>
      <c r="AI27" s="19"/>
      <c r="AJ27" s="192"/>
      <c r="AK27" s="125"/>
      <c r="AL27" s="365"/>
      <c r="AM27" s="17"/>
      <c r="AN27" s="19"/>
      <c r="AO27" s="19"/>
      <c r="AQ27" s="92"/>
      <c r="AR27" s="51"/>
      <c r="AS27" s="51"/>
      <c r="AT27" s="64"/>
      <c r="AU27" s="166"/>
    </row>
    <row r="28" spans="1:47" s="3" customFormat="1" ht="12.75">
      <c r="A28" s="8"/>
      <c r="B28" s="376">
        <v>8</v>
      </c>
      <c r="C28" s="536" t="s">
        <v>144</v>
      </c>
      <c r="D28" s="929"/>
      <c r="E28" s="929"/>
      <c r="F28" s="115"/>
      <c r="G28" s="10"/>
      <c r="H28" s="11"/>
      <c r="I28" s="6"/>
      <c r="J28" s="53"/>
      <c r="K28" s="124" t="s">
        <v>144</v>
      </c>
      <c r="L28" s="124"/>
      <c r="M28" s="31" t="s">
        <v>152</v>
      </c>
      <c r="N28" s="10"/>
      <c r="O28" s="11"/>
      <c r="P28" s="6"/>
      <c r="Q28" s="53"/>
      <c r="R28" s="124" t="s">
        <v>144</v>
      </c>
      <c r="S28" s="124"/>
      <c r="T28" s="31" t="s">
        <v>321</v>
      </c>
      <c r="U28" s="10"/>
      <c r="V28" s="6"/>
      <c r="W28" s="11"/>
      <c r="X28" s="53"/>
      <c r="Y28" s="124"/>
      <c r="Z28" s="31"/>
      <c r="AA28" s="10"/>
      <c r="AB28" s="11"/>
      <c r="AC28" s="11"/>
      <c r="AD28" s="53"/>
      <c r="AE28" s="124"/>
      <c r="AF28" s="248"/>
      <c r="AG28" s="13"/>
      <c r="AH28" s="13"/>
      <c r="AI28" s="11"/>
      <c r="AJ28" s="74"/>
      <c r="AK28" s="124" t="s">
        <v>144</v>
      </c>
      <c r="AL28" s="248" t="s">
        <v>246</v>
      </c>
      <c r="AM28" s="10" t="s">
        <v>40</v>
      </c>
      <c r="AN28" s="11"/>
      <c r="AO28" s="11"/>
      <c r="AP28" s="6"/>
      <c r="AQ28" s="67"/>
      <c r="AR28" s="50"/>
      <c r="AS28" s="50"/>
      <c r="AT28" s="63"/>
      <c r="AU28" s="165"/>
    </row>
    <row r="29" spans="1:47" s="3" customFormat="1" ht="12.75">
      <c r="A29" s="8"/>
      <c r="B29" s="376"/>
      <c r="C29" s="536"/>
      <c r="D29" s="929"/>
      <c r="E29" s="929"/>
      <c r="F29" s="115"/>
      <c r="G29" s="10"/>
      <c r="H29" s="11"/>
      <c r="I29" s="6"/>
      <c r="J29" s="53"/>
      <c r="K29" s="124"/>
      <c r="L29" s="124"/>
      <c r="M29" s="31"/>
      <c r="N29" s="10"/>
      <c r="O29" s="11"/>
      <c r="P29" s="6"/>
      <c r="Q29" s="53"/>
      <c r="R29" s="124"/>
      <c r="S29" s="124"/>
      <c r="T29" s="31"/>
      <c r="U29" s="10"/>
      <c r="V29" s="6"/>
      <c r="W29" s="11"/>
      <c r="X29" s="53"/>
      <c r="Y29" s="124"/>
      <c r="Z29" s="31"/>
      <c r="AA29" s="10"/>
      <c r="AB29" s="11"/>
      <c r="AC29" s="11"/>
      <c r="AD29" s="53"/>
      <c r="AE29" s="124"/>
      <c r="AF29" s="248"/>
      <c r="AG29" s="13"/>
      <c r="AH29" s="13"/>
      <c r="AI29" s="11"/>
      <c r="AJ29" s="74"/>
      <c r="AK29" s="124"/>
      <c r="AL29" s="31"/>
      <c r="AM29" s="10" t="s">
        <v>41</v>
      </c>
      <c r="AN29" s="11" t="s">
        <v>146</v>
      </c>
      <c r="AO29" s="11">
        <v>14</v>
      </c>
      <c r="AP29" s="6" t="s">
        <v>343</v>
      </c>
      <c r="AQ29" s="67"/>
      <c r="AR29" s="50"/>
      <c r="AS29" s="50"/>
      <c r="AT29" s="63"/>
      <c r="AU29" s="165"/>
    </row>
    <row r="30" spans="1:47" s="18" customFormat="1" ht="12.75">
      <c r="A30" s="8"/>
      <c r="B30" s="783"/>
      <c r="C30" s="864"/>
      <c r="D30" s="930"/>
      <c r="E30" s="930"/>
      <c r="F30" s="678"/>
      <c r="G30" s="17"/>
      <c r="H30" s="19"/>
      <c r="J30" s="56"/>
      <c r="K30" s="125"/>
      <c r="L30" s="125"/>
      <c r="M30" s="365"/>
      <c r="N30" s="17"/>
      <c r="O30" s="19"/>
      <c r="P30" s="19"/>
      <c r="Q30" s="51"/>
      <c r="R30" s="125"/>
      <c r="S30" s="125"/>
      <c r="T30" s="365"/>
      <c r="U30" s="17"/>
      <c r="W30" s="19"/>
      <c r="X30" s="56"/>
      <c r="Y30" s="125"/>
      <c r="Z30" s="365"/>
      <c r="AA30" s="17"/>
      <c r="AB30" s="19"/>
      <c r="AC30" s="19"/>
      <c r="AD30" s="56"/>
      <c r="AE30" s="125"/>
      <c r="AF30" s="532"/>
      <c r="AG30" s="21"/>
      <c r="AH30" s="21"/>
      <c r="AI30" s="19"/>
      <c r="AJ30" s="192"/>
      <c r="AK30" s="125"/>
      <c r="AL30" s="365"/>
      <c r="AM30" s="17"/>
      <c r="AN30" s="19"/>
      <c r="AO30" s="19"/>
      <c r="AQ30" s="92"/>
      <c r="AR30" s="51"/>
      <c r="AS30" s="51"/>
      <c r="AT30" s="64"/>
      <c r="AU30" s="166"/>
    </row>
    <row r="31" spans="1:47" s="3" customFormat="1" ht="12.75">
      <c r="A31" s="8"/>
      <c r="B31" s="376">
        <v>9</v>
      </c>
      <c r="C31" s="536" t="s">
        <v>148</v>
      </c>
      <c r="D31" s="929" t="s">
        <v>148</v>
      </c>
      <c r="E31" s="929"/>
      <c r="F31" s="116" t="s">
        <v>555</v>
      </c>
      <c r="G31" s="10"/>
      <c r="H31" s="11"/>
      <c r="I31" s="6"/>
      <c r="J31" s="53"/>
      <c r="K31" s="124"/>
      <c r="L31" s="124"/>
      <c r="M31" s="31"/>
      <c r="N31" s="10"/>
      <c r="O31" s="11"/>
      <c r="P31" s="6"/>
      <c r="Q31" s="53"/>
      <c r="R31" s="124"/>
      <c r="S31" s="124"/>
      <c r="T31" s="31"/>
      <c r="U31" s="10"/>
      <c r="V31" s="6"/>
      <c r="W31" s="11"/>
      <c r="X31" s="53"/>
      <c r="Y31" s="124"/>
      <c r="Z31" s="31"/>
      <c r="AA31" s="10"/>
      <c r="AB31" s="11"/>
      <c r="AC31" s="11"/>
      <c r="AD31" s="53"/>
      <c r="AE31" s="124"/>
      <c r="AF31" s="248"/>
      <c r="AG31" s="13"/>
      <c r="AH31" s="13"/>
      <c r="AI31" s="11"/>
      <c r="AJ31" s="74"/>
      <c r="AK31" s="124" t="s">
        <v>144</v>
      </c>
      <c r="AL31" s="31" t="s">
        <v>150</v>
      </c>
      <c r="AM31" s="10" t="s">
        <v>257</v>
      </c>
      <c r="AN31" s="94"/>
      <c r="AO31" s="94"/>
      <c r="AP31" s="50"/>
      <c r="AQ31" s="67"/>
      <c r="AR31" s="50"/>
      <c r="AS31" s="50"/>
      <c r="AT31" s="63"/>
      <c r="AU31" s="165"/>
    </row>
    <row r="32" spans="1:47" s="3" customFormat="1" ht="12.75">
      <c r="A32" s="8"/>
      <c r="B32" s="376"/>
      <c r="C32" s="536"/>
      <c r="D32" s="929"/>
      <c r="E32" s="929"/>
      <c r="F32" s="115" t="s">
        <v>268</v>
      </c>
      <c r="G32" s="10"/>
      <c r="H32" s="11"/>
      <c r="I32" s="11"/>
      <c r="J32" s="50"/>
      <c r="K32" s="124"/>
      <c r="L32" s="124"/>
      <c r="M32" s="31"/>
      <c r="N32" s="10"/>
      <c r="O32" s="11"/>
      <c r="P32" s="6"/>
      <c r="Q32" s="53"/>
      <c r="R32" s="124"/>
      <c r="S32" s="124"/>
      <c r="T32" s="31"/>
      <c r="U32" s="10"/>
      <c r="V32" s="6"/>
      <c r="W32" s="11"/>
      <c r="X32" s="53"/>
      <c r="Y32" s="124"/>
      <c r="Z32" s="31"/>
      <c r="AA32" s="10"/>
      <c r="AB32" s="11"/>
      <c r="AC32" s="11"/>
      <c r="AD32" s="53"/>
      <c r="AE32" s="124"/>
      <c r="AF32" s="248"/>
      <c r="AG32" s="13"/>
      <c r="AH32" s="13"/>
      <c r="AI32" s="11"/>
      <c r="AJ32" s="74"/>
      <c r="AK32" s="124"/>
      <c r="AL32" s="31"/>
      <c r="AM32" s="10" t="s">
        <v>154</v>
      </c>
      <c r="AN32" s="11" t="s">
        <v>410</v>
      </c>
      <c r="AO32" s="11">
        <v>10</v>
      </c>
      <c r="AP32" s="6" t="s">
        <v>343</v>
      </c>
      <c r="AQ32" s="67"/>
      <c r="AR32" s="50"/>
      <c r="AS32" s="50"/>
      <c r="AT32" s="63"/>
      <c r="AU32" s="165"/>
    </row>
    <row r="33" spans="1:47" s="3" customFormat="1" ht="13.5" thickBot="1">
      <c r="A33" s="8"/>
      <c r="B33" s="824"/>
      <c r="C33" s="865"/>
      <c r="D33" s="1462"/>
      <c r="E33" s="1462"/>
      <c r="F33" s="679"/>
      <c r="G33" s="78"/>
      <c r="H33" s="79"/>
      <c r="I33" s="79"/>
      <c r="J33" s="80"/>
      <c r="K33" s="126"/>
      <c r="L33" s="126"/>
      <c r="M33" s="366"/>
      <c r="N33" s="78"/>
      <c r="O33" s="79"/>
      <c r="P33" s="79"/>
      <c r="Q33" s="80"/>
      <c r="R33" s="126"/>
      <c r="S33" s="126"/>
      <c r="T33" s="683"/>
      <c r="U33" s="78"/>
      <c r="V33" s="77"/>
      <c r="W33" s="79"/>
      <c r="X33" s="76"/>
      <c r="Y33" s="126"/>
      <c r="Z33" s="366"/>
      <c r="AA33" s="78"/>
      <c r="AB33" s="79"/>
      <c r="AC33" s="79"/>
      <c r="AD33" s="76"/>
      <c r="AE33" s="126"/>
      <c r="AF33" s="533"/>
      <c r="AG33" s="81"/>
      <c r="AH33" s="81"/>
      <c r="AI33" s="79"/>
      <c r="AJ33" s="193"/>
      <c r="AK33" s="126"/>
      <c r="AL33" s="366"/>
      <c r="AM33" s="78"/>
      <c r="AN33" s="79"/>
      <c r="AO33" s="79"/>
      <c r="AP33" s="77"/>
      <c r="AQ33" s="87"/>
      <c r="AR33" s="80"/>
      <c r="AS33" s="80"/>
      <c r="AT33" s="83"/>
      <c r="AU33" s="167"/>
    </row>
    <row r="34" spans="1:47" s="3" customFormat="1" ht="13.5" thickTop="1">
      <c r="A34" s="8"/>
      <c r="B34" s="376">
        <v>10</v>
      </c>
      <c r="C34" s="536" t="s">
        <v>151</v>
      </c>
      <c r="D34" s="929"/>
      <c r="E34" s="929"/>
      <c r="F34" s="115"/>
      <c r="G34" s="10"/>
      <c r="H34" s="11"/>
      <c r="I34" s="6"/>
      <c r="J34" s="53"/>
      <c r="K34" s="124"/>
      <c r="L34" s="124"/>
      <c r="M34" s="31"/>
      <c r="N34" s="10"/>
      <c r="O34" s="11"/>
      <c r="P34" s="6"/>
      <c r="Q34" s="53"/>
      <c r="R34" s="124"/>
      <c r="S34" s="124"/>
      <c r="T34" s="31"/>
      <c r="U34" s="10"/>
      <c r="V34" s="6"/>
      <c r="W34" s="11"/>
      <c r="X34" s="53"/>
      <c r="Y34" s="124" t="s">
        <v>151</v>
      </c>
      <c r="Z34" s="31" t="s">
        <v>551</v>
      </c>
      <c r="AA34" s="10"/>
      <c r="AB34" s="11"/>
      <c r="AC34" s="11"/>
      <c r="AD34" s="53"/>
      <c r="AE34" s="124"/>
      <c r="AF34" s="248"/>
      <c r="AG34" s="10"/>
      <c r="AH34" s="6"/>
      <c r="AI34" s="11"/>
      <c r="AJ34" s="74"/>
      <c r="AK34" s="124"/>
      <c r="AL34" s="31"/>
      <c r="AM34" s="10"/>
      <c r="AN34" s="11"/>
      <c r="AO34" s="11"/>
      <c r="AP34" s="6"/>
      <c r="AQ34" s="67"/>
      <c r="AR34" s="50"/>
      <c r="AS34" s="50"/>
      <c r="AT34" s="63"/>
      <c r="AU34" s="165"/>
    </row>
    <row r="35" spans="1:47" s="3" customFormat="1" ht="12.75">
      <c r="A35" s="8"/>
      <c r="B35" s="376"/>
      <c r="C35" s="536"/>
      <c r="D35" s="929"/>
      <c r="E35" s="929"/>
      <c r="F35" s="115"/>
      <c r="G35" s="10"/>
      <c r="H35" s="11"/>
      <c r="I35" s="6"/>
      <c r="J35" s="53"/>
      <c r="K35" s="124"/>
      <c r="L35" s="124"/>
      <c r="M35" s="31"/>
      <c r="N35" s="10"/>
      <c r="O35" s="11"/>
      <c r="P35" s="6"/>
      <c r="Q35" s="53"/>
      <c r="R35" s="124"/>
      <c r="S35" s="124"/>
      <c r="T35" s="31"/>
      <c r="U35" s="10"/>
      <c r="V35" s="6"/>
      <c r="W35" s="11"/>
      <c r="X35" s="53"/>
      <c r="Y35" s="124"/>
      <c r="Z35" s="31"/>
      <c r="AA35" s="10"/>
      <c r="AB35" s="11"/>
      <c r="AC35" s="11"/>
      <c r="AD35" s="53"/>
      <c r="AE35" s="124"/>
      <c r="AF35" s="248"/>
      <c r="AG35" s="10"/>
      <c r="AH35" s="6"/>
      <c r="AI35" s="11"/>
      <c r="AJ35" s="74"/>
      <c r="AK35" s="124"/>
      <c r="AL35" s="31"/>
      <c r="AM35" s="10"/>
      <c r="AN35" s="11"/>
      <c r="AO35" s="11"/>
      <c r="AP35" s="6"/>
      <c r="AQ35" s="67"/>
      <c r="AR35" s="50"/>
      <c r="AS35" s="50"/>
      <c r="AT35" s="63"/>
      <c r="AU35" s="165"/>
    </row>
    <row r="36" spans="1:47" s="18" customFormat="1" ht="12.75">
      <c r="A36" s="8"/>
      <c r="B36" s="783"/>
      <c r="C36" s="864"/>
      <c r="D36" s="930"/>
      <c r="E36" s="930"/>
      <c r="F36" s="678"/>
      <c r="G36" s="17"/>
      <c r="H36" s="19"/>
      <c r="J36" s="56"/>
      <c r="K36" s="125"/>
      <c r="L36" s="125"/>
      <c r="M36" s="365"/>
      <c r="N36" s="17"/>
      <c r="O36" s="19"/>
      <c r="Q36" s="56"/>
      <c r="R36" s="125"/>
      <c r="S36" s="125"/>
      <c r="T36" s="365"/>
      <c r="U36" s="17"/>
      <c r="W36" s="19"/>
      <c r="X36" s="56"/>
      <c r="Y36" s="125"/>
      <c r="Z36" s="365"/>
      <c r="AA36" s="17"/>
      <c r="AB36" s="19"/>
      <c r="AC36" s="19"/>
      <c r="AD36" s="56"/>
      <c r="AE36" s="125"/>
      <c r="AF36" s="532"/>
      <c r="AG36" s="17"/>
      <c r="AI36" s="19"/>
      <c r="AJ36" s="192"/>
      <c r="AK36" s="125"/>
      <c r="AL36" s="365"/>
      <c r="AM36" s="17"/>
      <c r="AN36" s="19"/>
      <c r="AO36" s="19"/>
      <c r="AQ36" s="92"/>
      <c r="AR36" s="51"/>
      <c r="AS36" s="51"/>
      <c r="AT36" s="64"/>
      <c r="AU36" s="166"/>
    </row>
    <row r="37" spans="1:47" s="3" customFormat="1" ht="12.75">
      <c r="A37" s="8"/>
      <c r="B37" s="376">
        <v>11</v>
      </c>
      <c r="C37" s="536" t="s">
        <v>134</v>
      </c>
      <c r="D37" s="929"/>
      <c r="E37" s="929"/>
      <c r="F37" s="115"/>
      <c r="G37" s="10"/>
      <c r="H37" s="11"/>
      <c r="I37" s="6"/>
      <c r="J37" s="53"/>
      <c r="K37" s="124" t="s">
        <v>134</v>
      </c>
      <c r="L37" s="124"/>
      <c r="M37" s="31" t="s">
        <v>152</v>
      </c>
      <c r="N37" s="10"/>
      <c r="O37" s="11"/>
      <c r="P37" s="6"/>
      <c r="Q37" s="53"/>
      <c r="R37" s="124"/>
      <c r="S37" s="124"/>
      <c r="T37" s="31"/>
      <c r="U37" s="10"/>
      <c r="V37" s="6"/>
      <c r="W37" s="11"/>
      <c r="X37" s="53"/>
      <c r="Y37" s="124"/>
      <c r="Z37" s="31"/>
      <c r="AA37" s="10"/>
      <c r="AB37" s="11"/>
      <c r="AC37" s="11"/>
      <c r="AD37" s="53"/>
      <c r="AE37" s="124"/>
      <c r="AF37" s="248"/>
      <c r="AG37" s="13"/>
      <c r="AH37" s="13"/>
      <c r="AI37" s="11"/>
      <c r="AJ37" s="74"/>
      <c r="AK37" s="124"/>
      <c r="AL37" s="31"/>
      <c r="AM37" s="10"/>
      <c r="AN37" s="11"/>
      <c r="AO37" s="11"/>
      <c r="AP37" s="6"/>
      <c r="AQ37" s="67"/>
      <c r="AR37" s="50"/>
      <c r="AS37" s="50"/>
      <c r="AT37" s="63"/>
      <c r="AU37" s="165"/>
    </row>
    <row r="38" spans="1:47" s="3" customFormat="1" ht="12.75">
      <c r="A38" s="8"/>
      <c r="B38" s="376"/>
      <c r="C38" s="536"/>
      <c r="D38" s="929"/>
      <c r="E38" s="929"/>
      <c r="F38" s="115"/>
      <c r="G38" s="10"/>
      <c r="H38" s="11"/>
      <c r="I38" s="6"/>
      <c r="J38" s="53"/>
      <c r="K38" s="124"/>
      <c r="L38" s="124"/>
      <c r="M38" s="31"/>
      <c r="N38" s="10"/>
      <c r="O38" s="11"/>
      <c r="P38" s="6"/>
      <c r="Q38" s="53"/>
      <c r="R38" s="124"/>
      <c r="S38" s="124"/>
      <c r="T38" s="31"/>
      <c r="U38" s="10"/>
      <c r="V38" s="6"/>
      <c r="W38" s="11"/>
      <c r="X38" s="53"/>
      <c r="Y38" s="124"/>
      <c r="Z38" s="31"/>
      <c r="AA38" s="10"/>
      <c r="AB38" s="11"/>
      <c r="AC38" s="11"/>
      <c r="AD38" s="53"/>
      <c r="AE38" s="124"/>
      <c r="AF38" s="248"/>
      <c r="AG38" s="13"/>
      <c r="AH38" s="13"/>
      <c r="AI38" s="11"/>
      <c r="AJ38" s="74"/>
      <c r="AK38" s="124"/>
      <c r="AL38" s="31"/>
      <c r="AM38" s="10"/>
      <c r="AN38" s="11"/>
      <c r="AO38" s="11"/>
      <c r="AP38" s="6"/>
      <c r="AQ38" s="67"/>
      <c r="AR38" s="50"/>
      <c r="AS38" s="50"/>
      <c r="AT38" s="63"/>
      <c r="AU38" s="165"/>
    </row>
    <row r="39" spans="1:47" s="18" customFormat="1" ht="12.75">
      <c r="A39" s="8"/>
      <c r="B39" s="783"/>
      <c r="C39" s="784"/>
      <c r="D39" s="930"/>
      <c r="E39" s="930"/>
      <c r="F39" s="678"/>
      <c r="G39" s="17"/>
      <c r="H39" s="19"/>
      <c r="J39" s="56"/>
      <c r="K39" s="125"/>
      <c r="L39" s="125"/>
      <c r="M39" s="365"/>
      <c r="N39" s="17"/>
      <c r="O39" s="19"/>
      <c r="Q39" s="56"/>
      <c r="R39" s="125"/>
      <c r="S39" s="125"/>
      <c r="T39" s="365"/>
      <c r="U39" s="17"/>
      <c r="W39" s="19"/>
      <c r="X39" s="56"/>
      <c r="Y39" s="125"/>
      <c r="Z39" s="365"/>
      <c r="AA39" s="17"/>
      <c r="AB39" s="19"/>
      <c r="AC39" s="19"/>
      <c r="AD39" s="56"/>
      <c r="AE39" s="125"/>
      <c r="AF39" s="532"/>
      <c r="AG39" s="21"/>
      <c r="AH39" s="21"/>
      <c r="AI39" s="19"/>
      <c r="AJ39" s="192"/>
      <c r="AK39" s="125"/>
      <c r="AL39" s="365"/>
      <c r="AM39" s="17"/>
      <c r="AN39" s="19"/>
      <c r="AO39" s="19"/>
      <c r="AQ39" s="92"/>
      <c r="AR39" s="51"/>
      <c r="AS39" s="51"/>
      <c r="AT39" s="64"/>
      <c r="AU39" s="166"/>
    </row>
    <row r="40" spans="1:47" s="3" customFormat="1" ht="12.75">
      <c r="A40" s="8"/>
      <c r="B40" s="376">
        <v>12</v>
      </c>
      <c r="C40" s="363" t="s">
        <v>137</v>
      </c>
      <c r="D40" s="929" t="s">
        <v>137</v>
      </c>
      <c r="E40" s="929"/>
      <c r="F40" s="116" t="s">
        <v>555</v>
      </c>
      <c r="G40" s="10"/>
      <c r="H40" s="11"/>
      <c r="I40" s="6"/>
      <c r="J40" s="53"/>
      <c r="K40" s="124"/>
      <c r="L40" s="124"/>
      <c r="M40" s="31"/>
      <c r="N40" s="10"/>
      <c r="O40" s="11"/>
      <c r="P40" s="6"/>
      <c r="Q40" s="53"/>
      <c r="R40" s="124"/>
      <c r="S40" s="124"/>
      <c r="T40" s="31"/>
      <c r="U40" s="10"/>
      <c r="V40" s="6"/>
      <c r="W40" s="11"/>
      <c r="X40" s="53"/>
      <c r="Y40" s="124"/>
      <c r="Z40" s="31"/>
      <c r="AA40" s="10"/>
      <c r="AB40" s="11"/>
      <c r="AC40" s="11"/>
      <c r="AD40" s="53"/>
      <c r="AE40" s="124"/>
      <c r="AF40" s="248"/>
      <c r="AG40" s="10"/>
      <c r="AH40" s="6"/>
      <c r="AI40" s="11"/>
      <c r="AJ40" s="74"/>
      <c r="AK40" s="124"/>
      <c r="AL40" s="116"/>
      <c r="AM40" s="10"/>
      <c r="AN40" s="11"/>
      <c r="AO40" s="11"/>
      <c r="AP40" s="6"/>
      <c r="AQ40" s="67"/>
      <c r="AR40" s="50"/>
      <c r="AS40" s="50"/>
      <c r="AT40" s="63"/>
      <c r="AU40" s="165"/>
    </row>
    <row r="41" spans="1:47" s="3" customFormat="1" ht="12.75">
      <c r="A41" s="8"/>
      <c r="B41" s="376"/>
      <c r="C41" s="363"/>
      <c r="D41" s="929"/>
      <c r="E41" s="929"/>
      <c r="F41" s="115" t="s">
        <v>268</v>
      </c>
      <c r="G41" s="10"/>
      <c r="H41" s="11"/>
      <c r="I41" s="6"/>
      <c r="J41" s="53"/>
      <c r="K41" s="124"/>
      <c r="L41" s="124"/>
      <c r="M41" s="31"/>
      <c r="N41" s="10"/>
      <c r="O41" s="11"/>
      <c r="P41" s="6"/>
      <c r="Q41" s="53"/>
      <c r="R41" s="124"/>
      <c r="S41" s="124"/>
      <c r="T41" s="31"/>
      <c r="U41" s="10"/>
      <c r="V41" s="6"/>
      <c r="W41" s="11"/>
      <c r="X41" s="53"/>
      <c r="Y41" s="124"/>
      <c r="Z41" s="31"/>
      <c r="AA41" s="10"/>
      <c r="AB41" s="11"/>
      <c r="AC41" s="11"/>
      <c r="AD41" s="53"/>
      <c r="AE41" s="124"/>
      <c r="AF41" s="248"/>
      <c r="AG41" s="10"/>
      <c r="AH41" s="6"/>
      <c r="AI41" s="11"/>
      <c r="AJ41" s="74"/>
      <c r="AK41" s="124"/>
      <c r="AL41" s="116"/>
      <c r="AM41" s="10"/>
      <c r="AN41" s="11"/>
      <c r="AO41" s="11"/>
      <c r="AP41" s="6"/>
      <c r="AQ41" s="67"/>
      <c r="AR41" s="50"/>
      <c r="AS41" s="50"/>
      <c r="AT41" s="63"/>
      <c r="AU41" s="165"/>
    </row>
    <row r="42" spans="1:47" s="18" customFormat="1" ht="12.75">
      <c r="A42" s="8"/>
      <c r="B42" s="783"/>
      <c r="C42" s="784"/>
      <c r="D42" s="930"/>
      <c r="E42" s="930"/>
      <c r="F42" s="678"/>
      <c r="G42" s="17"/>
      <c r="H42" s="19"/>
      <c r="J42" s="56"/>
      <c r="K42" s="125"/>
      <c r="L42" s="125"/>
      <c r="M42" s="365"/>
      <c r="N42" s="17"/>
      <c r="O42" s="19"/>
      <c r="Q42" s="56"/>
      <c r="R42" s="125"/>
      <c r="S42" s="125"/>
      <c r="T42" s="365"/>
      <c r="U42" s="17"/>
      <c r="W42" s="19"/>
      <c r="X42" s="56"/>
      <c r="Y42" s="125"/>
      <c r="Z42" s="365"/>
      <c r="AA42" s="17"/>
      <c r="AB42" s="19"/>
      <c r="AC42" s="19"/>
      <c r="AD42" s="56"/>
      <c r="AE42" s="125"/>
      <c r="AF42" s="532"/>
      <c r="AG42" s="17"/>
      <c r="AI42" s="19"/>
      <c r="AJ42" s="192"/>
      <c r="AK42" s="125"/>
      <c r="AL42" s="365"/>
      <c r="AM42" s="17"/>
      <c r="AN42" s="19"/>
      <c r="AO42" s="19"/>
      <c r="AQ42" s="92"/>
      <c r="AR42" s="51"/>
      <c r="AS42" s="51"/>
      <c r="AT42" s="64"/>
      <c r="AU42" s="166"/>
    </row>
    <row r="43" spans="1:47" s="3" customFormat="1" ht="12.75">
      <c r="A43" s="8"/>
      <c r="B43" s="376">
        <v>13</v>
      </c>
      <c r="C43" s="363" t="s">
        <v>140</v>
      </c>
      <c r="D43" s="929"/>
      <c r="E43" s="929"/>
      <c r="F43" s="115"/>
      <c r="G43" s="10"/>
      <c r="H43" s="11"/>
      <c r="I43" s="6"/>
      <c r="J43" s="53"/>
      <c r="K43" s="124"/>
      <c r="L43" s="124"/>
      <c r="M43" s="31"/>
      <c r="N43" s="10"/>
      <c r="O43" s="11"/>
      <c r="P43" s="6"/>
      <c r="Q43" s="53"/>
      <c r="R43" s="124" t="s">
        <v>140</v>
      </c>
      <c r="S43" s="124"/>
      <c r="T43" s="1464" t="s">
        <v>702</v>
      </c>
      <c r="U43" s="10"/>
      <c r="V43" s="6"/>
      <c r="W43" s="11"/>
      <c r="X43" s="53"/>
      <c r="Y43" s="124"/>
      <c r="Z43" s="31"/>
      <c r="AA43" s="10"/>
      <c r="AB43" s="11"/>
      <c r="AC43" s="11"/>
      <c r="AD43" s="53"/>
      <c r="AE43" s="124"/>
      <c r="AF43" s="248"/>
      <c r="AG43" s="13"/>
      <c r="AH43" s="13"/>
      <c r="AI43" s="11"/>
      <c r="AJ43" s="74"/>
      <c r="AK43" s="124"/>
      <c r="AL43" s="116"/>
      <c r="AM43" s="10"/>
      <c r="AN43" s="11"/>
      <c r="AO43" s="11"/>
      <c r="AP43" s="6"/>
      <c r="AQ43" s="67"/>
      <c r="AR43" s="50"/>
      <c r="AS43" s="50"/>
      <c r="AT43" s="63"/>
      <c r="AU43" s="165"/>
    </row>
    <row r="44" spans="1:47" s="3" customFormat="1" ht="12.75">
      <c r="A44" s="8"/>
      <c r="B44" s="376"/>
      <c r="C44" s="363"/>
      <c r="D44" s="929"/>
      <c r="E44" s="929"/>
      <c r="F44" s="115"/>
      <c r="G44" s="10"/>
      <c r="H44" s="11"/>
      <c r="I44" s="6"/>
      <c r="J44" s="53"/>
      <c r="K44" s="124"/>
      <c r="L44" s="124"/>
      <c r="M44" s="31"/>
      <c r="N44" s="10"/>
      <c r="O44" s="11"/>
      <c r="P44" s="6"/>
      <c r="Q44" s="53"/>
      <c r="R44" s="124"/>
      <c r="S44" s="124"/>
      <c r="T44" s="31"/>
      <c r="U44" s="10"/>
      <c r="V44" s="6"/>
      <c r="W44" s="11"/>
      <c r="X44" s="53"/>
      <c r="Y44" s="124"/>
      <c r="Z44" s="31"/>
      <c r="AA44" s="10"/>
      <c r="AB44" s="11"/>
      <c r="AC44" s="11"/>
      <c r="AD44" s="53"/>
      <c r="AE44" s="124"/>
      <c r="AF44" s="248"/>
      <c r="AG44" s="13"/>
      <c r="AH44" s="13"/>
      <c r="AI44" s="11"/>
      <c r="AJ44" s="74"/>
      <c r="AK44" s="124"/>
      <c r="AL44" s="116"/>
      <c r="AM44" s="10"/>
      <c r="AN44" s="11"/>
      <c r="AO44" s="11"/>
      <c r="AP44" s="6"/>
      <c r="AQ44" s="67"/>
      <c r="AR44" s="50"/>
      <c r="AS44" s="50"/>
      <c r="AT44" s="63"/>
      <c r="AU44" s="165"/>
    </row>
    <row r="45" spans="1:47" s="3" customFormat="1" ht="12.75">
      <c r="A45" s="8"/>
      <c r="B45" s="783"/>
      <c r="C45" s="784"/>
      <c r="D45" s="930"/>
      <c r="E45" s="930"/>
      <c r="F45" s="678"/>
      <c r="G45" s="17"/>
      <c r="H45" s="19"/>
      <c r="I45" s="18"/>
      <c r="J45" s="56"/>
      <c r="K45" s="125"/>
      <c r="L45" s="125"/>
      <c r="M45" s="365"/>
      <c r="N45" s="17"/>
      <c r="O45" s="19"/>
      <c r="P45" s="18"/>
      <c r="Q45" s="56"/>
      <c r="R45" s="125"/>
      <c r="S45" s="125"/>
      <c r="T45" s="365"/>
      <c r="U45" s="17"/>
      <c r="V45" s="18"/>
      <c r="W45" s="19"/>
      <c r="X45" s="56"/>
      <c r="Y45" s="125"/>
      <c r="Z45" s="365"/>
      <c r="AA45" s="17"/>
      <c r="AB45" s="19"/>
      <c r="AC45" s="19"/>
      <c r="AD45" s="56"/>
      <c r="AE45" s="125"/>
      <c r="AF45" s="532"/>
      <c r="AG45" s="21"/>
      <c r="AH45" s="21"/>
      <c r="AI45" s="19"/>
      <c r="AJ45" s="192"/>
      <c r="AK45" s="125"/>
      <c r="AL45" s="365"/>
      <c r="AM45" s="17"/>
      <c r="AN45" s="19"/>
      <c r="AO45" s="19"/>
      <c r="AP45" s="18"/>
      <c r="AQ45" s="92"/>
      <c r="AR45" s="51"/>
      <c r="AS45" s="51"/>
      <c r="AT45" s="64"/>
      <c r="AU45" s="166"/>
    </row>
    <row r="46" spans="1:47" s="3" customFormat="1" ht="12.75">
      <c r="A46" s="8"/>
      <c r="B46" s="376">
        <v>14</v>
      </c>
      <c r="C46" s="363" t="s">
        <v>142</v>
      </c>
      <c r="D46" s="929"/>
      <c r="E46" s="929"/>
      <c r="F46" s="115"/>
      <c r="G46" s="10"/>
      <c r="H46" s="11"/>
      <c r="I46" s="6"/>
      <c r="J46" s="53"/>
      <c r="K46" s="124"/>
      <c r="L46" s="124"/>
      <c r="M46" s="31"/>
      <c r="N46" s="10"/>
      <c r="O46" s="11"/>
      <c r="P46" s="6"/>
      <c r="Q46" s="53"/>
      <c r="R46" s="124"/>
      <c r="S46" s="124"/>
      <c r="T46" s="31"/>
      <c r="U46" s="10"/>
      <c r="V46" s="6"/>
      <c r="W46" s="11"/>
      <c r="X46" s="53"/>
      <c r="Y46" s="124" t="s">
        <v>142</v>
      </c>
      <c r="Z46" s="31" t="s">
        <v>551</v>
      </c>
      <c r="AA46" s="547"/>
      <c r="AB46" s="548"/>
      <c r="AC46" s="548"/>
      <c r="AD46" s="550"/>
      <c r="AE46" s="252"/>
      <c r="AF46" s="369"/>
      <c r="AG46" s="13"/>
      <c r="AH46" s="13"/>
      <c r="AI46" s="11"/>
      <c r="AJ46" s="74"/>
      <c r="AK46" s="124"/>
      <c r="AL46" s="116"/>
      <c r="AM46" s="10"/>
      <c r="AN46" s="11"/>
      <c r="AO46" s="11"/>
      <c r="AP46" s="6"/>
      <c r="AQ46" s="67"/>
      <c r="AR46" s="50"/>
      <c r="AS46" s="50"/>
      <c r="AT46" s="63"/>
      <c r="AU46" s="165"/>
    </row>
    <row r="47" spans="1:47" s="3" customFormat="1" ht="12.75">
      <c r="A47" s="8"/>
      <c r="B47" s="376"/>
      <c r="C47" s="363"/>
      <c r="D47" s="929"/>
      <c r="E47" s="929"/>
      <c r="F47" s="115"/>
      <c r="G47" s="10"/>
      <c r="H47" s="11"/>
      <c r="I47" s="6"/>
      <c r="J47" s="53"/>
      <c r="K47" s="124"/>
      <c r="L47" s="124"/>
      <c r="M47" s="31"/>
      <c r="N47" s="10"/>
      <c r="O47" s="11"/>
      <c r="P47" s="6"/>
      <c r="Q47" s="53"/>
      <c r="R47" s="124"/>
      <c r="S47" s="124"/>
      <c r="T47" s="31"/>
      <c r="U47" s="10"/>
      <c r="V47" s="6"/>
      <c r="W47" s="11"/>
      <c r="X47" s="53"/>
      <c r="Y47" s="124"/>
      <c r="Z47" s="31"/>
      <c r="AA47" s="547"/>
      <c r="AB47" s="548"/>
      <c r="AC47" s="548"/>
      <c r="AD47" s="550"/>
      <c r="AE47" s="252"/>
      <c r="AF47" s="369"/>
      <c r="AG47" s="13"/>
      <c r="AH47" s="13"/>
      <c r="AI47" s="11"/>
      <c r="AJ47" s="74"/>
      <c r="AK47" s="124"/>
      <c r="AL47" s="116"/>
      <c r="AM47" s="10"/>
      <c r="AN47" s="11"/>
      <c r="AO47" s="11"/>
      <c r="AP47" s="6"/>
      <c r="AQ47" s="67"/>
      <c r="AR47" s="50"/>
      <c r="AS47" s="50"/>
      <c r="AT47" s="63"/>
      <c r="AU47" s="165"/>
    </row>
    <row r="48" spans="1:47" s="3" customFormat="1" ht="12.75">
      <c r="A48" s="8"/>
      <c r="B48" s="783"/>
      <c r="C48" s="784"/>
      <c r="D48" s="930"/>
      <c r="E48" s="930"/>
      <c r="F48" s="678"/>
      <c r="G48" s="17"/>
      <c r="H48" s="19"/>
      <c r="I48" s="18"/>
      <c r="J48" s="56"/>
      <c r="K48" s="125"/>
      <c r="L48" s="125"/>
      <c r="M48" s="31"/>
      <c r="N48" s="17"/>
      <c r="O48" s="19"/>
      <c r="P48" s="18"/>
      <c r="Q48" s="56"/>
      <c r="R48" s="125"/>
      <c r="S48" s="125"/>
      <c r="T48" s="365"/>
      <c r="U48" s="17"/>
      <c r="V48" s="18"/>
      <c r="W48" s="19"/>
      <c r="X48" s="56"/>
      <c r="Y48" s="125"/>
      <c r="Z48" s="365"/>
      <c r="AA48" s="17"/>
      <c r="AB48" s="19"/>
      <c r="AC48" s="19"/>
      <c r="AD48" s="56"/>
      <c r="AE48" s="250"/>
      <c r="AF48" s="370"/>
      <c r="AG48" s="21"/>
      <c r="AH48" s="21"/>
      <c r="AI48" s="19"/>
      <c r="AJ48" s="192"/>
      <c r="AK48" s="125"/>
      <c r="AL48" s="365"/>
      <c r="AM48" s="17"/>
      <c r="AN48" s="19"/>
      <c r="AO48" s="19"/>
      <c r="AP48" s="18"/>
      <c r="AQ48" s="92"/>
      <c r="AR48" s="51"/>
      <c r="AS48" s="51"/>
      <c r="AT48" s="64"/>
      <c r="AU48" s="166"/>
    </row>
    <row r="49" spans="1:47" s="3" customFormat="1" ht="12.75">
      <c r="A49" s="8"/>
      <c r="B49" s="376">
        <v>15</v>
      </c>
      <c r="C49" s="363" t="s">
        <v>144</v>
      </c>
      <c r="D49" s="929"/>
      <c r="E49" s="929"/>
      <c r="F49" s="115"/>
      <c r="G49" s="10"/>
      <c r="H49" s="11"/>
      <c r="I49" s="6"/>
      <c r="J49" s="53"/>
      <c r="K49" s="124" t="s">
        <v>144</v>
      </c>
      <c r="L49" s="124"/>
      <c r="M49" s="1047" t="s">
        <v>152</v>
      </c>
      <c r="N49" s="561"/>
      <c r="O49" s="552"/>
      <c r="P49" s="553"/>
      <c r="Q49" s="554"/>
      <c r="R49" s="124" t="s">
        <v>144</v>
      </c>
      <c r="S49" s="124"/>
      <c r="T49" s="31" t="s">
        <v>321</v>
      </c>
      <c r="U49" s="10"/>
      <c r="V49" s="6"/>
      <c r="W49" s="11"/>
      <c r="X49" s="53"/>
      <c r="Y49" s="124"/>
      <c r="Z49" s="31"/>
      <c r="AA49" s="10"/>
      <c r="AB49" s="11"/>
      <c r="AC49" s="11"/>
      <c r="AD49" s="53"/>
      <c r="AE49" s="252"/>
      <c r="AF49" s="369"/>
      <c r="AG49" s="13"/>
      <c r="AH49" s="13"/>
      <c r="AI49" s="11"/>
      <c r="AJ49" s="74"/>
      <c r="AK49" s="124" t="s">
        <v>144</v>
      </c>
      <c r="AL49" s="248" t="s">
        <v>246</v>
      </c>
      <c r="AM49" s="10"/>
      <c r="AN49" s="11"/>
      <c r="AO49" s="11"/>
      <c r="AP49" s="6"/>
      <c r="AQ49" s="67"/>
      <c r="AR49" s="50"/>
      <c r="AS49" s="50"/>
      <c r="AT49" s="63"/>
      <c r="AU49" s="165"/>
    </row>
    <row r="50" spans="1:47" s="3" customFormat="1" ht="12.75">
      <c r="A50" s="8"/>
      <c r="B50" s="376"/>
      <c r="C50" s="363"/>
      <c r="D50" s="929"/>
      <c r="E50" s="929"/>
      <c r="F50" s="115"/>
      <c r="G50" s="10"/>
      <c r="H50" s="11"/>
      <c r="I50" s="6"/>
      <c r="J50" s="53"/>
      <c r="K50" s="124"/>
      <c r="L50" s="124"/>
      <c r="M50" s="1049"/>
      <c r="N50" s="561"/>
      <c r="O50" s="552"/>
      <c r="P50" s="552"/>
      <c r="Q50" s="560"/>
      <c r="R50" s="124"/>
      <c r="S50" s="124"/>
      <c r="T50" s="31"/>
      <c r="U50" s="156"/>
      <c r="V50" s="276"/>
      <c r="W50" s="277"/>
      <c r="X50" s="278"/>
      <c r="Y50" s="124"/>
      <c r="Z50" s="31"/>
      <c r="AA50" s="10"/>
      <c r="AB50" s="11"/>
      <c r="AC50" s="11"/>
      <c r="AD50" s="53"/>
      <c r="AE50" s="124"/>
      <c r="AF50" s="248"/>
      <c r="AG50" s="13"/>
      <c r="AH50" s="13"/>
      <c r="AI50" s="11"/>
      <c r="AJ50" s="74"/>
      <c r="AK50" s="124"/>
      <c r="AL50" s="31"/>
      <c r="AM50" s="10"/>
      <c r="AN50" s="11"/>
      <c r="AO50" s="11"/>
      <c r="AP50" s="6"/>
      <c r="AQ50" s="67"/>
      <c r="AR50" s="50"/>
      <c r="AS50" s="50"/>
      <c r="AT50" s="63"/>
      <c r="AU50" s="165"/>
    </row>
    <row r="51" spans="1:47" s="3" customFormat="1" ht="12.75">
      <c r="A51" s="8"/>
      <c r="B51" s="783"/>
      <c r="C51" s="784"/>
      <c r="D51" s="930"/>
      <c r="E51" s="930"/>
      <c r="F51" s="115"/>
      <c r="G51" s="17"/>
      <c r="H51" s="19"/>
      <c r="I51" s="18"/>
      <c r="J51" s="56"/>
      <c r="K51" s="125"/>
      <c r="L51" s="125"/>
      <c r="M51" s="1048"/>
      <c r="N51" s="30"/>
      <c r="O51" s="19"/>
      <c r="P51" s="19"/>
      <c r="Q51" s="56"/>
      <c r="R51" s="125"/>
      <c r="S51" s="125"/>
      <c r="T51" s="365"/>
      <c r="U51" s="157"/>
      <c r="V51" s="282"/>
      <c r="W51" s="280"/>
      <c r="X51" s="281"/>
      <c r="Y51" s="125"/>
      <c r="Z51" s="365"/>
      <c r="AA51" s="17"/>
      <c r="AB51" s="19"/>
      <c r="AC51" s="19"/>
      <c r="AD51" s="56"/>
      <c r="AE51" s="125"/>
      <c r="AF51" s="532"/>
      <c r="AG51" s="21"/>
      <c r="AH51" s="21"/>
      <c r="AI51" s="19"/>
      <c r="AJ51" s="192"/>
      <c r="AK51" s="125"/>
      <c r="AL51" s="365"/>
      <c r="AM51" s="17"/>
      <c r="AN51" s="19"/>
      <c r="AO51" s="19"/>
      <c r="AP51" s="18"/>
      <c r="AQ51" s="92"/>
      <c r="AR51" s="51"/>
      <c r="AS51" s="51"/>
      <c r="AT51" s="64"/>
      <c r="AU51" s="166"/>
    </row>
    <row r="52" spans="1:47" s="3" customFormat="1" ht="12.75">
      <c r="A52" s="8"/>
      <c r="B52" s="637">
        <v>16</v>
      </c>
      <c r="C52" s="536" t="s">
        <v>148</v>
      </c>
      <c r="D52" s="929" t="s">
        <v>148</v>
      </c>
      <c r="E52" s="929"/>
      <c r="F52" s="867" t="s">
        <v>149</v>
      </c>
      <c r="G52" s="15"/>
      <c r="H52" s="11"/>
      <c r="I52" s="6"/>
      <c r="J52" s="53"/>
      <c r="K52" s="124"/>
      <c r="L52" s="124"/>
      <c r="M52" s="31"/>
      <c r="N52" s="10"/>
      <c r="O52" s="11"/>
      <c r="P52" s="6"/>
      <c r="Q52" s="53"/>
      <c r="R52" s="124"/>
      <c r="S52" s="124"/>
      <c r="T52" s="31"/>
      <c r="U52" s="10"/>
      <c r="V52" s="6"/>
      <c r="W52" s="11"/>
      <c r="X52" s="53"/>
      <c r="Y52" s="124"/>
      <c r="Z52" s="31"/>
      <c r="AA52" s="10"/>
      <c r="AB52" s="11"/>
      <c r="AC52" s="11"/>
      <c r="AD52" s="53"/>
      <c r="AE52" s="124"/>
      <c r="AF52" s="248"/>
      <c r="AG52" s="13"/>
      <c r="AH52" s="13"/>
      <c r="AI52" s="11"/>
      <c r="AJ52" s="74"/>
      <c r="AK52" s="124" t="s">
        <v>148</v>
      </c>
      <c r="AL52" s="534" t="s">
        <v>325</v>
      </c>
      <c r="AM52" s="97"/>
      <c r="AN52" s="11"/>
      <c r="AO52" s="11"/>
      <c r="AP52" s="6"/>
      <c r="AQ52" s="67"/>
      <c r="AR52" s="50"/>
      <c r="AS52" s="50"/>
      <c r="AT52" s="63"/>
      <c r="AU52" s="165"/>
    </row>
    <row r="53" spans="1:47" s="3" customFormat="1" ht="12.75">
      <c r="A53" s="8"/>
      <c r="B53" s="637"/>
      <c r="C53" s="536"/>
      <c r="D53" s="929"/>
      <c r="E53" s="929"/>
      <c r="F53" s="805"/>
      <c r="G53" s="15"/>
      <c r="H53" s="11"/>
      <c r="I53" s="6"/>
      <c r="J53" s="53"/>
      <c r="K53" s="124"/>
      <c r="L53" s="124"/>
      <c r="M53" s="31"/>
      <c r="N53" s="10"/>
      <c r="O53" s="11"/>
      <c r="P53" s="6"/>
      <c r="Q53" s="53"/>
      <c r="R53" s="124"/>
      <c r="S53" s="124"/>
      <c r="T53" s="31"/>
      <c r="U53" s="10"/>
      <c r="V53" s="11"/>
      <c r="W53" s="11"/>
      <c r="X53" s="53"/>
      <c r="Y53" s="124"/>
      <c r="Z53" s="31"/>
      <c r="AA53" s="10"/>
      <c r="AB53" s="11"/>
      <c r="AC53" s="11"/>
      <c r="AD53" s="53"/>
      <c r="AE53" s="124"/>
      <c r="AF53" s="248"/>
      <c r="AG53" s="13"/>
      <c r="AH53" s="13"/>
      <c r="AI53" s="11"/>
      <c r="AJ53" s="74"/>
      <c r="AK53" s="124"/>
      <c r="AL53" s="158"/>
      <c r="AM53" s="10"/>
      <c r="AN53" s="11"/>
      <c r="AO53" s="11"/>
      <c r="AP53" s="50"/>
      <c r="AQ53" s="67"/>
      <c r="AR53" s="50"/>
      <c r="AS53" s="50"/>
      <c r="AT53" s="63"/>
      <c r="AU53" s="165"/>
    </row>
    <row r="54" spans="1:47" s="3" customFormat="1" ht="13.5" thickBot="1">
      <c r="A54" s="8"/>
      <c r="B54" s="1111"/>
      <c r="C54" s="865"/>
      <c r="D54" s="1462"/>
      <c r="E54" s="1462"/>
      <c r="F54" s="1052"/>
      <c r="G54" s="85"/>
      <c r="H54" s="79"/>
      <c r="I54" s="77"/>
      <c r="J54" s="76"/>
      <c r="K54" s="126"/>
      <c r="L54" s="126"/>
      <c r="M54" s="366"/>
      <c r="N54" s="78"/>
      <c r="O54" s="79"/>
      <c r="P54" s="77"/>
      <c r="Q54" s="76"/>
      <c r="R54" s="126"/>
      <c r="S54" s="126"/>
      <c r="T54" s="366"/>
      <c r="U54" s="78"/>
      <c r="V54" s="77"/>
      <c r="W54" s="79"/>
      <c r="X54" s="76"/>
      <c r="Y54" s="126"/>
      <c r="Z54" s="366"/>
      <c r="AA54" s="78"/>
      <c r="AB54" s="79"/>
      <c r="AC54" s="79"/>
      <c r="AD54" s="76"/>
      <c r="AE54" s="126"/>
      <c r="AF54" s="533"/>
      <c r="AG54" s="81"/>
      <c r="AH54" s="81"/>
      <c r="AI54" s="79"/>
      <c r="AJ54" s="193"/>
      <c r="AK54" s="126"/>
      <c r="AL54" s="366"/>
      <c r="AM54" s="78"/>
      <c r="AN54" s="79"/>
      <c r="AO54" s="79"/>
      <c r="AP54" s="80"/>
      <c r="AQ54" s="87"/>
      <c r="AR54" s="80"/>
      <c r="AS54" s="80"/>
      <c r="AT54" s="83"/>
      <c r="AU54" s="167"/>
    </row>
    <row r="55" spans="1:47" s="3" customFormat="1" ht="13.5" thickTop="1">
      <c r="A55" s="8"/>
      <c r="B55" s="862">
        <v>17</v>
      </c>
      <c r="C55" s="536" t="s">
        <v>151</v>
      </c>
      <c r="D55" s="929"/>
      <c r="E55" s="929"/>
      <c r="F55" s="115"/>
      <c r="G55" s="10"/>
      <c r="H55" s="11"/>
      <c r="I55" s="6"/>
      <c r="J55" s="53"/>
      <c r="K55" s="124"/>
      <c r="L55" s="124"/>
      <c r="M55" s="31"/>
      <c r="N55" s="10"/>
      <c r="O55" s="11"/>
      <c r="P55" s="6"/>
      <c r="Q55" s="53"/>
      <c r="R55" s="124"/>
      <c r="S55" s="124"/>
      <c r="T55" s="31"/>
      <c r="U55" s="10"/>
      <c r="V55" s="6"/>
      <c r="W55" s="11"/>
      <c r="X55" s="53"/>
      <c r="Y55" s="240"/>
      <c r="Z55" s="676"/>
      <c r="AA55" s="10"/>
      <c r="AB55" s="11"/>
      <c r="AC55" s="11"/>
      <c r="AD55" s="53"/>
      <c r="AE55" s="124" t="s">
        <v>151</v>
      </c>
      <c r="AF55" s="248" t="s">
        <v>315</v>
      </c>
      <c r="AG55" s="13"/>
      <c r="AH55" s="13"/>
      <c r="AI55" s="11"/>
      <c r="AJ55" s="74"/>
      <c r="AK55" s="124"/>
      <c r="AL55" s="116"/>
      <c r="AM55" s="10"/>
      <c r="AN55" s="11"/>
      <c r="AO55" s="11"/>
      <c r="AP55" s="6"/>
      <c r="AQ55" s="67"/>
      <c r="AR55" s="50"/>
      <c r="AS55" s="50"/>
      <c r="AT55" s="63"/>
      <c r="AU55" s="12"/>
    </row>
    <row r="56" spans="1:47" s="3" customFormat="1" ht="12.75">
      <c r="A56" s="8" t="s">
        <v>359</v>
      </c>
      <c r="B56" s="637"/>
      <c r="C56" s="536"/>
      <c r="D56" s="929"/>
      <c r="E56" s="929"/>
      <c r="F56" s="115"/>
      <c r="G56" s="10"/>
      <c r="H56" s="11"/>
      <c r="I56" s="6"/>
      <c r="J56" s="53"/>
      <c r="K56" s="124"/>
      <c r="L56" s="124"/>
      <c r="M56" s="31"/>
      <c r="N56" s="10"/>
      <c r="O56" s="11"/>
      <c r="P56" s="11"/>
      <c r="Q56" s="50"/>
      <c r="R56" s="124"/>
      <c r="S56" s="124"/>
      <c r="T56" s="31"/>
      <c r="U56" s="10"/>
      <c r="V56" s="6"/>
      <c r="W56" s="11"/>
      <c r="X56" s="53"/>
      <c r="Y56" s="124"/>
      <c r="Z56" s="31"/>
      <c r="AA56" s="10"/>
      <c r="AB56" s="11"/>
      <c r="AC56" s="11"/>
      <c r="AD56" s="53"/>
      <c r="AE56" s="124"/>
      <c r="AF56" s="248"/>
      <c r="AG56" s="13"/>
      <c r="AH56" s="13"/>
      <c r="AI56" s="11"/>
      <c r="AJ56" s="74"/>
      <c r="AK56" s="124"/>
      <c r="AL56" s="116"/>
      <c r="AM56" s="10"/>
      <c r="AN56" s="11"/>
      <c r="AO56" s="11"/>
      <c r="AP56" s="6"/>
      <c r="AQ56" s="67"/>
      <c r="AR56" s="50"/>
      <c r="AS56" s="50"/>
      <c r="AT56" s="63"/>
      <c r="AU56" s="12"/>
    </row>
    <row r="57" spans="1:47" s="18" customFormat="1" ht="12.75">
      <c r="A57" s="8"/>
      <c r="B57" s="1494"/>
      <c r="C57" s="864"/>
      <c r="D57" s="930"/>
      <c r="E57" s="930"/>
      <c r="F57" s="678"/>
      <c r="G57" s="17"/>
      <c r="H57" s="19"/>
      <c r="J57" s="56"/>
      <c r="K57" s="125"/>
      <c r="L57" s="125"/>
      <c r="M57" s="365"/>
      <c r="N57" s="17"/>
      <c r="O57" s="19"/>
      <c r="Q57" s="56"/>
      <c r="R57" s="125"/>
      <c r="S57" s="125"/>
      <c r="T57" s="365"/>
      <c r="U57" s="17"/>
      <c r="W57" s="19"/>
      <c r="X57" s="56"/>
      <c r="Y57" s="125"/>
      <c r="Z57" s="365"/>
      <c r="AA57" s="17"/>
      <c r="AB57" s="19"/>
      <c r="AC57" s="19"/>
      <c r="AD57" s="56"/>
      <c r="AE57" s="125"/>
      <c r="AF57" s="532"/>
      <c r="AG57" s="21"/>
      <c r="AH57" s="21"/>
      <c r="AI57" s="19"/>
      <c r="AJ57" s="192"/>
      <c r="AK57" s="125"/>
      <c r="AL57" s="365"/>
      <c r="AM57" s="17"/>
      <c r="AN57" s="19"/>
      <c r="AO57" s="19"/>
      <c r="AQ57" s="92"/>
      <c r="AR57" s="51"/>
      <c r="AS57" s="51"/>
      <c r="AT57" s="64"/>
      <c r="AU57" s="20"/>
    </row>
    <row r="58" spans="1:47" s="3" customFormat="1" ht="12.75">
      <c r="A58" s="8"/>
      <c r="B58" s="862">
        <v>18</v>
      </c>
      <c r="C58" s="536" t="s">
        <v>134</v>
      </c>
      <c r="D58" s="929"/>
      <c r="E58" s="929"/>
      <c r="F58" s="115"/>
      <c r="G58" s="10"/>
      <c r="H58" s="11"/>
      <c r="I58" s="6"/>
      <c r="J58" s="53"/>
      <c r="K58" s="124" t="s">
        <v>134</v>
      </c>
      <c r="L58" s="124"/>
      <c r="M58" s="31" t="s">
        <v>152</v>
      </c>
      <c r="N58" s="10"/>
      <c r="O58" s="11"/>
      <c r="P58" s="6"/>
      <c r="Q58" s="53"/>
      <c r="R58" s="124"/>
      <c r="S58" s="124"/>
      <c r="T58" s="31"/>
      <c r="U58" s="10"/>
      <c r="V58" s="6"/>
      <c r="W58" s="11"/>
      <c r="X58" s="53"/>
      <c r="Y58" s="124"/>
      <c r="Z58" s="31"/>
      <c r="AA58" s="10"/>
      <c r="AB58" s="11"/>
      <c r="AC58" s="11"/>
      <c r="AD58" s="53"/>
      <c r="AE58" s="124"/>
      <c r="AF58" s="248"/>
      <c r="AG58" s="13"/>
      <c r="AH58" s="13"/>
      <c r="AI58" s="11"/>
      <c r="AJ58" s="74"/>
      <c r="AK58" s="124"/>
      <c r="AL58" s="116"/>
      <c r="AM58" s="10"/>
      <c r="AN58" s="11"/>
      <c r="AO58" s="11"/>
      <c r="AP58" s="6"/>
      <c r="AQ58" s="67"/>
      <c r="AR58" s="50"/>
      <c r="AS58" s="50"/>
      <c r="AT58" s="63"/>
      <c r="AU58" s="12"/>
    </row>
    <row r="59" spans="1:47" s="3" customFormat="1" ht="12.75">
      <c r="A59" s="8"/>
      <c r="B59" s="637"/>
      <c r="C59" s="536"/>
      <c r="D59" s="929"/>
      <c r="E59" s="929"/>
      <c r="F59" s="115"/>
      <c r="G59" s="10"/>
      <c r="H59" s="11"/>
      <c r="I59" s="6"/>
      <c r="J59" s="53"/>
      <c r="K59" s="124"/>
      <c r="L59" s="124"/>
      <c r="M59" s="31"/>
      <c r="N59" s="10"/>
      <c r="O59" s="11"/>
      <c r="P59" s="6"/>
      <c r="Q59" s="53"/>
      <c r="R59" s="124"/>
      <c r="S59" s="124"/>
      <c r="T59" s="31"/>
      <c r="U59" s="10"/>
      <c r="V59" s="6"/>
      <c r="W59" s="11"/>
      <c r="X59" s="53"/>
      <c r="Y59" s="124"/>
      <c r="Z59" s="31"/>
      <c r="AA59" s="10"/>
      <c r="AB59" s="11"/>
      <c r="AC59" s="11"/>
      <c r="AD59" s="53"/>
      <c r="AE59" s="124"/>
      <c r="AF59" s="248"/>
      <c r="AG59" s="13"/>
      <c r="AH59" s="13"/>
      <c r="AI59" s="11"/>
      <c r="AJ59" s="74"/>
      <c r="AK59" s="124"/>
      <c r="AL59" s="116"/>
      <c r="AM59" s="10"/>
      <c r="AN59" s="11"/>
      <c r="AO59" s="11"/>
      <c r="AP59" s="6"/>
      <c r="AQ59" s="67"/>
      <c r="AR59" s="50"/>
      <c r="AS59" s="50"/>
      <c r="AT59" s="63"/>
      <c r="AU59" s="12"/>
    </row>
    <row r="60" spans="1:47" s="3" customFormat="1" ht="12.75">
      <c r="A60" s="8"/>
      <c r="B60" s="863"/>
      <c r="C60" s="864"/>
      <c r="D60" s="930"/>
      <c r="E60" s="930"/>
      <c r="F60" s="115"/>
      <c r="G60" s="17"/>
      <c r="H60" s="19"/>
      <c r="I60" s="18"/>
      <c r="J60" s="56"/>
      <c r="K60" s="125"/>
      <c r="L60" s="125"/>
      <c r="M60" s="365"/>
      <c r="N60" s="17"/>
      <c r="O60" s="19"/>
      <c r="P60" s="18"/>
      <c r="Q60" s="56"/>
      <c r="R60" s="125"/>
      <c r="S60" s="125"/>
      <c r="T60" s="365"/>
      <c r="U60" s="17"/>
      <c r="V60" s="18"/>
      <c r="W60" s="19"/>
      <c r="X60" s="56"/>
      <c r="Y60" s="125"/>
      <c r="Z60" s="365"/>
      <c r="AA60" s="17"/>
      <c r="AB60" s="19"/>
      <c r="AC60" s="19"/>
      <c r="AD60" s="56"/>
      <c r="AE60" s="125"/>
      <c r="AF60" s="532"/>
      <c r="AG60" s="21"/>
      <c r="AH60" s="21"/>
      <c r="AI60" s="19"/>
      <c r="AJ60" s="192"/>
      <c r="AK60" s="125"/>
      <c r="AL60" s="365"/>
      <c r="AM60" s="17"/>
      <c r="AN60" s="19"/>
      <c r="AO60" s="19"/>
      <c r="AP60" s="18"/>
      <c r="AQ60" s="92"/>
      <c r="AR60" s="51"/>
      <c r="AS60" s="51"/>
      <c r="AT60" s="64"/>
      <c r="AU60" s="20"/>
    </row>
    <row r="61" spans="1:47" s="3" customFormat="1" ht="12.75">
      <c r="A61" s="8"/>
      <c r="B61" s="637">
        <v>19</v>
      </c>
      <c r="C61" s="536" t="s">
        <v>137</v>
      </c>
      <c r="D61" s="929" t="s">
        <v>137</v>
      </c>
      <c r="E61" s="929"/>
      <c r="F61" s="867" t="s">
        <v>149</v>
      </c>
      <c r="G61" s="15"/>
      <c r="H61" s="11"/>
      <c r="I61" s="6"/>
      <c r="J61" s="53"/>
      <c r="K61" s="124"/>
      <c r="L61" s="124"/>
      <c r="M61" s="31"/>
      <c r="N61" s="10"/>
      <c r="O61" s="11"/>
      <c r="P61" s="6"/>
      <c r="Q61" s="53"/>
      <c r="R61" s="124"/>
      <c r="S61" s="124"/>
      <c r="T61" s="31"/>
      <c r="U61" s="10"/>
      <c r="V61" s="6"/>
      <c r="W61" s="11"/>
      <c r="X61" s="53"/>
      <c r="Y61" s="124"/>
      <c r="Z61" s="31"/>
      <c r="AA61" s="10"/>
      <c r="AB61" s="11"/>
      <c r="AC61" s="11"/>
      <c r="AD61" s="53"/>
      <c r="AE61" s="124"/>
      <c r="AF61" s="248"/>
      <c r="AG61" s="13"/>
      <c r="AH61" s="13"/>
      <c r="AI61" s="11"/>
      <c r="AJ61" s="74"/>
      <c r="AK61" s="124"/>
      <c r="AL61" s="116"/>
      <c r="AM61" s="10"/>
      <c r="AN61" s="11"/>
      <c r="AO61" s="11"/>
      <c r="AP61" s="6"/>
      <c r="AQ61" s="67"/>
      <c r="AR61" s="50"/>
      <c r="AS61" s="50"/>
      <c r="AT61" s="63"/>
      <c r="AU61" s="12"/>
    </row>
    <row r="62" spans="1:47" s="3" customFormat="1" ht="12.75">
      <c r="A62" s="8"/>
      <c r="B62" s="637"/>
      <c r="C62" s="536"/>
      <c r="D62" s="929"/>
      <c r="E62" s="929"/>
      <c r="F62" s="805"/>
      <c r="G62" s="15"/>
      <c r="H62" s="11"/>
      <c r="I62" s="6"/>
      <c r="J62" s="53"/>
      <c r="K62" s="124"/>
      <c r="L62" s="124"/>
      <c r="M62" s="31"/>
      <c r="N62" s="11"/>
      <c r="O62" s="11"/>
      <c r="P62" s="6"/>
      <c r="Q62" s="53"/>
      <c r="R62" s="124"/>
      <c r="S62" s="124"/>
      <c r="T62" s="31"/>
      <c r="U62" s="10"/>
      <c r="V62" s="6"/>
      <c r="W62" s="11"/>
      <c r="X62" s="53"/>
      <c r="Y62" s="124"/>
      <c r="Z62" s="31"/>
      <c r="AA62" s="10"/>
      <c r="AB62" s="11"/>
      <c r="AC62" s="11"/>
      <c r="AD62" s="53"/>
      <c r="AE62" s="124"/>
      <c r="AF62" s="248"/>
      <c r="AG62" s="13"/>
      <c r="AH62" s="13"/>
      <c r="AI62" s="11"/>
      <c r="AJ62" s="74"/>
      <c r="AK62" s="124"/>
      <c r="AL62" s="116"/>
      <c r="AM62" s="10"/>
      <c r="AN62" s="11"/>
      <c r="AO62" s="11"/>
      <c r="AP62" s="6"/>
      <c r="AQ62" s="67"/>
      <c r="AR62" s="50"/>
      <c r="AS62" s="50"/>
      <c r="AT62" s="63"/>
      <c r="AU62" s="12"/>
    </row>
    <row r="63" spans="1:47" s="3" customFormat="1" ht="12.75">
      <c r="A63" s="8"/>
      <c r="B63" s="863"/>
      <c r="C63" s="864"/>
      <c r="D63" s="930"/>
      <c r="E63" s="930"/>
      <c r="F63" s="1053"/>
      <c r="G63" s="30"/>
      <c r="H63" s="19"/>
      <c r="I63" s="18"/>
      <c r="J63" s="56"/>
      <c r="K63" s="125"/>
      <c r="L63" s="125"/>
      <c r="M63" s="365"/>
      <c r="N63" s="17"/>
      <c r="O63" s="19"/>
      <c r="P63" s="18"/>
      <c r="Q63" s="56"/>
      <c r="R63" s="125"/>
      <c r="S63" s="125"/>
      <c r="T63" s="365"/>
      <c r="U63" s="17"/>
      <c r="V63" s="18"/>
      <c r="W63" s="19"/>
      <c r="X63" s="56"/>
      <c r="Y63" s="125"/>
      <c r="Z63" s="365"/>
      <c r="AA63" s="17"/>
      <c r="AB63" s="19"/>
      <c r="AC63" s="19"/>
      <c r="AD63" s="56"/>
      <c r="AE63" s="125"/>
      <c r="AF63" s="532"/>
      <c r="AG63" s="21"/>
      <c r="AH63" s="21"/>
      <c r="AI63" s="19"/>
      <c r="AJ63" s="192"/>
      <c r="AK63" s="125"/>
      <c r="AL63" s="365"/>
      <c r="AM63" s="17"/>
      <c r="AN63" s="19"/>
      <c r="AO63" s="19"/>
      <c r="AP63" s="18"/>
      <c r="AQ63" s="92"/>
      <c r="AR63" s="51"/>
      <c r="AS63" s="51"/>
      <c r="AT63" s="64"/>
      <c r="AU63" s="20"/>
    </row>
    <row r="64" spans="1:47" s="3" customFormat="1" ht="12.75">
      <c r="A64" s="8"/>
      <c r="B64" s="862">
        <v>20</v>
      </c>
      <c r="C64" s="536" t="s">
        <v>140</v>
      </c>
      <c r="D64" s="929"/>
      <c r="E64" s="929"/>
      <c r="F64" s="371"/>
      <c r="G64" s="10"/>
      <c r="H64" s="11"/>
      <c r="I64" s="6"/>
      <c r="J64" s="53"/>
      <c r="K64" s="124"/>
      <c r="L64" s="124"/>
      <c r="M64" s="31"/>
      <c r="N64" s="10"/>
      <c r="O64" s="11"/>
      <c r="P64" s="6"/>
      <c r="Q64" s="53"/>
      <c r="R64" s="124" t="s">
        <v>140</v>
      </c>
      <c r="S64" s="124"/>
      <c r="T64" s="1464" t="s">
        <v>702</v>
      </c>
      <c r="U64" s="10"/>
      <c r="V64" s="6"/>
      <c r="W64" s="11"/>
      <c r="X64" s="53"/>
      <c r="Y64" s="124"/>
      <c r="Z64" s="31"/>
      <c r="AA64" s="10"/>
      <c r="AB64" s="11"/>
      <c r="AC64" s="11"/>
      <c r="AD64" s="53"/>
      <c r="AE64" s="124"/>
      <c r="AF64" s="248"/>
      <c r="AG64" s="13"/>
      <c r="AH64" s="13"/>
      <c r="AI64" s="11"/>
      <c r="AJ64" s="74"/>
      <c r="AK64" s="124"/>
      <c r="AL64" s="116"/>
      <c r="AM64" s="10"/>
      <c r="AN64" s="11"/>
      <c r="AO64" s="11"/>
      <c r="AP64" s="6"/>
      <c r="AQ64" s="67"/>
      <c r="AR64" s="50"/>
      <c r="AS64" s="50"/>
      <c r="AT64" s="63"/>
      <c r="AU64" s="12"/>
    </row>
    <row r="65" spans="1:47" s="3" customFormat="1" ht="12.75">
      <c r="A65" s="8"/>
      <c r="B65" s="637"/>
      <c r="C65" s="536"/>
      <c r="D65" s="929"/>
      <c r="E65" s="929"/>
      <c r="F65" s="115"/>
      <c r="G65" s="10"/>
      <c r="H65" s="11"/>
      <c r="I65" s="6"/>
      <c r="J65" s="53"/>
      <c r="K65" s="124"/>
      <c r="L65" s="124"/>
      <c r="M65" s="31"/>
      <c r="N65" s="10"/>
      <c r="O65" s="11"/>
      <c r="P65" s="6"/>
      <c r="Q65" s="53"/>
      <c r="R65" s="124"/>
      <c r="S65" s="124"/>
      <c r="T65" s="31"/>
      <c r="U65" s="10"/>
      <c r="V65" s="6"/>
      <c r="W65" s="11"/>
      <c r="X65" s="53"/>
      <c r="Y65" s="124"/>
      <c r="Z65" s="31"/>
      <c r="AA65" s="10"/>
      <c r="AB65" s="11"/>
      <c r="AC65" s="11"/>
      <c r="AD65" s="53"/>
      <c r="AE65" s="124"/>
      <c r="AF65" s="248"/>
      <c r="AG65" s="13"/>
      <c r="AH65" s="13"/>
      <c r="AI65" s="11"/>
      <c r="AJ65" s="74"/>
      <c r="AK65" s="124"/>
      <c r="AL65" s="116"/>
      <c r="AM65" s="10"/>
      <c r="AN65" s="11"/>
      <c r="AO65" s="11"/>
      <c r="AP65" s="6"/>
      <c r="AQ65" s="67"/>
      <c r="AR65" s="50"/>
      <c r="AS65" s="50"/>
      <c r="AT65" s="63"/>
      <c r="AU65" s="12"/>
    </row>
    <row r="66" spans="1:47" s="3" customFormat="1" ht="12.75">
      <c r="A66" s="8"/>
      <c r="B66" s="863"/>
      <c r="C66" s="864"/>
      <c r="D66" s="1198"/>
      <c r="E66" s="930"/>
      <c r="F66" s="750"/>
      <c r="G66" s="17"/>
      <c r="H66" s="19"/>
      <c r="I66" s="18"/>
      <c r="J66" s="56"/>
      <c r="K66" s="125"/>
      <c r="L66" s="125"/>
      <c r="M66" s="365"/>
      <c r="N66" s="17"/>
      <c r="O66" s="19"/>
      <c r="P66" s="18"/>
      <c r="Q66" s="56"/>
      <c r="R66" s="125"/>
      <c r="S66" s="125"/>
      <c r="T66" s="365"/>
      <c r="U66" s="17"/>
      <c r="V66" s="18"/>
      <c r="W66" s="19"/>
      <c r="X66" s="56"/>
      <c r="Y66" s="125"/>
      <c r="Z66" s="365"/>
      <c r="AA66" s="17"/>
      <c r="AB66" s="19"/>
      <c r="AC66" s="19"/>
      <c r="AD66" s="56"/>
      <c r="AE66" s="125"/>
      <c r="AF66" s="532"/>
      <c r="AG66" s="21"/>
      <c r="AH66" s="21"/>
      <c r="AI66" s="19"/>
      <c r="AJ66" s="192"/>
      <c r="AK66" s="125"/>
      <c r="AL66" s="365"/>
      <c r="AM66" s="17"/>
      <c r="AN66" s="19"/>
      <c r="AO66" s="19"/>
      <c r="AP66" s="18"/>
      <c r="AQ66" s="92"/>
      <c r="AR66" s="51"/>
      <c r="AS66" s="51"/>
      <c r="AT66" s="64"/>
      <c r="AU66" s="20"/>
    </row>
    <row r="67" spans="1:47" s="3" customFormat="1" ht="12.75">
      <c r="A67" s="8"/>
      <c r="B67" s="637">
        <v>21</v>
      </c>
      <c r="C67" s="536" t="s">
        <v>142</v>
      </c>
      <c r="D67" s="929"/>
      <c r="E67" s="929"/>
      <c r="F67" s="115"/>
      <c r="G67" s="10"/>
      <c r="H67" s="11"/>
      <c r="I67" s="6"/>
      <c r="J67" s="53"/>
      <c r="K67" s="124"/>
      <c r="L67" s="124"/>
      <c r="M67" s="31"/>
      <c r="N67" s="10"/>
      <c r="O67" s="11"/>
      <c r="P67" s="6"/>
      <c r="Q67" s="53"/>
      <c r="R67" s="124"/>
      <c r="S67" s="124"/>
      <c r="T67" s="31"/>
      <c r="U67" s="10"/>
      <c r="V67" s="6"/>
      <c r="W67" s="11"/>
      <c r="X67" s="53"/>
      <c r="Y67" s="124" t="s">
        <v>142</v>
      </c>
      <c r="Z67" s="31" t="s">
        <v>551</v>
      </c>
      <c r="AA67" s="547" t="s">
        <v>324</v>
      </c>
      <c r="AB67" s="548"/>
      <c r="AC67" s="548"/>
      <c r="AD67" s="550"/>
      <c r="AE67" s="124"/>
      <c r="AF67" s="248"/>
      <c r="AG67" s="13"/>
      <c r="AH67" s="13"/>
      <c r="AI67" s="11"/>
      <c r="AJ67" s="74"/>
      <c r="AK67" s="124"/>
      <c r="AL67" s="116"/>
      <c r="AM67" s="10"/>
      <c r="AN67" s="11"/>
      <c r="AO67" s="11"/>
      <c r="AP67" s="6"/>
      <c r="AQ67" s="67"/>
      <c r="AR67" s="50"/>
      <c r="AS67" s="50"/>
      <c r="AT67" s="63"/>
      <c r="AU67" s="12"/>
    </row>
    <row r="68" spans="1:47" s="3" customFormat="1" ht="12.75">
      <c r="A68" s="8"/>
      <c r="B68" s="637"/>
      <c r="C68" s="536"/>
      <c r="D68" s="929"/>
      <c r="E68" s="929"/>
      <c r="F68" s="115"/>
      <c r="G68" s="10"/>
      <c r="H68" s="11"/>
      <c r="I68" s="6"/>
      <c r="J68" s="53"/>
      <c r="K68" s="124"/>
      <c r="L68" s="124"/>
      <c r="M68" s="31"/>
      <c r="N68" s="10"/>
      <c r="O68" s="11"/>
      <c r="P68" s="6"/>
      <c r="Q68" s="53"/>
      <c r="R68" s="124"/>
      <c r="S68" s="124"/>
      <c r="T68" s="31"/>
      <c r="U68" s="10"/>
      <c r="V68" s="6"/>
      <c r="W68" s="11"/>
      <c r="X68" s="53"/>
      <c r="Y68" s="124"/>
      <c r="Z68" s="31"/>
      <c r="AA68" s="547" t="s">
        <v>154</v>
      </c>
      <c r="AB68" s="548" t="s">
        <v>410</v>
      </c>
      <c r="AC68" s="548">
        <v>18</v>
      </c>
      <c r="AD68" s="550">
        <v>100</v>
      </c>
      <c r="AE68" s="124"/>
      <c r="AF68" s="248"/>
      <c r="AG68" s="13"/>
      <c r="AH68" s="13"/>
      <c r="AI68" s="11"/>
      <c r="AJ68" s="74"/>
      <c r="AK68" s="124"/>
      <c r="AL68" s="116"/>
      <c r="AM68" s="10"/>
      <c r="AN68" s="11"/>
      <c r="AO68" s="11"/>
      <c r="AP68" s="6"/>
      <c r="AQ68" s="67"/>
      <c r="AR68" s="50"/>
      <c r="AS68" s="50"/>
      <c r="AT68" s="63"/>
      <c r="AU68" s="12"/>
    </row>
    <row r="69" spans="1:47" s="3" customFormat="1" ht="12.75">
      <c r="A69" s="8"/>
      <c r="B69" s="863"/>
      <c r="C69" s="864"/>
      <c r="D69" s="930"/>
      <c r="E69" s="930"/>
      <c r="F69" s="678"/>
      <c r="G69" s="17"/>
      <c r="H69" s="19"/>
      <c r="I69" s="18"/>
      <c r="J69" s="56"/>
      <c r="K69" s="125"/>
      <c r="L69" s="125"/>
      <c r="M69" s="365"/>
      <c r="N69" s="17"/>
      <c r="O69" s="19"/>
      <c r="P69" s="18"/>
      <c r="Q69" s="56"/>
      <c r="R69" s="125"/>
      <c r="S69" s="125"/>
      <c r="T69" s="365"/>
      <c r="U69" s="17"/>
      <c r="V69" s="18"/>
      <c r="W69" s="19"/>
      <c r="X69" s="56"/>
      <c r="Y69" s="125"/>
      <c r="Z69" s="365"/>
      <c r="AA69" s="17"/>
      <c r="AB69" s="19"/>
      <c r="AC69" s="19"/>
      <c r="AD69" s="56"/>
      <c r="AE69" s="125"/>
      <c r="AF69" s="532"/>
      <c r="AG69" s="21"/>
      <c r="AH69" s="21"/>
      <c r="AI69" s="19"/>
      <c r="AJ69" s="192"/>
      <c r="AK69" s="125"/>
      <c r="AL69" s="365"/>
      <c r="AM69" s="17"/>
      <c r="AN69" s="19"/>
      <c r="AO69" s="19"/>
      <c r="AP69" s="18"/>
      <c r="AQ69" s="92"/>
      <c r="AR69" s="51"/>
      <c r="AS69" s="51"/>
      <c r="AT69" s="64"/>
      <c r="AU69" s="20"/>
    </row>
    <row r="70" spans="1:47" s="3" customFormat="1" ht="12.75">
      <c r="A70" s="8"/>
      <c r="B70" s="637">
        <v>22</v>
      </c>
      <c r="C70" s="536" t="s">
        <v>144</v>
      </c>
      <c r="D70" s="929"/>
      <c r="E70" s="929"/>
      <c r="F70" s="115"/>
      <c r="G70" s="375"/>
      <c r="H70" s="376"/>
      <c r="I70" s="284"/>
      <c r="J70" s="363"/>
      <c r="K70" s="124"/>
      <c r="L70" s="124"/>
      <c r="M70" s="31"/>
      <c r="N70" s="551"/>
      <c r="O70" s="552"/>
      <c r="P70" s="553"/>
      <c r="Q70" s="554"/>
      <c r="R70" s="284" t="s">
        <v>144</v>
      </c>
      <c r="S70" s="284"/>
      <c r="T70" s="31" t="s">
        <v>321</v>
      </c>
      <c r="U70" s="551"/>
      <c r="V70" s="553"/>
      <c r="W70" s="552"/>
      <c r="X70" s="859"/>
      <c r="Y70" s="124"/>
      <c r="Z70" s="31"/>
      <c r="AA70" s="10"/>
      <c r="AB70" s="11"/>
      <c r="AC70" s="11"/>
      <c r="AD70" s="53"/>
      <c r="AE70" s="124"/>
      <c r="AF70" s="248"/>
      <c r="AG70" s="13"/>
      <c r="AH70" s="13"/>
      <c r="AI70" s="11"/>
      <c r="AJ70" s="74"/>
      <c r="AK70" s="124" t="s">
        <v>144</v>
      </c>
      <c r="AL70" s="248" t="s">
        <v>246</v>
      </c>
      <c r="AM70" s="10" t="s">
        <v>88</v>
      </c>
      <c r="AN70" s="11"/>
      <c r="AO70" s="11"/>
      <c r="AP70" s="6"/>
      <c r="AQ70" s="67"/>
      <c r="AR70" s="50"/>
      <c r="AS70" s="50"/>
      <c r="AT70" s="63"/>
      <c r="AU70" s="12"/>
    </row>
    <row r="71" spans="1:47" s="3" customFormat="1" ht="12.75">
      <c r="A71" s="8"/>
      <c r="B71" s="637"/>
      <c r="C71" s="536"/>
      <c r="D71" s="929"/>
      <c r="E71" s="929"/>
      <c r="F71" s="115"/>
      <c r="G71" s="10"/>
      <c r="H71" s="11"/>
      <c r="I71" s="6"/>
      <c r="J71" s="53"/>
      <c r="K71" s="124"/>
      <c r="L71" s="124"/>
      <c r="M71" s="31"/>
      <c r="N71" s="551"/>
      <c r="O71" s="552"/>
      <c r="P71" s="552"/>
      <c r="Q71" s="560"/>
      <c r="R71" s="124"/>
      <c r="S71" s="124"/>
      <c r="T71" s="31"/>
      <c r="U71" s="547"/>
      <c r="V71" s="549"/>
      <c r="W71" s="548"/>
      <c r="X71" s="550"/>
      <c r="Y71" s="124"/>
      <c r="Z71" s="31"/>
      <c r="AA71" s="10"/>
      <c r="AB71" s="11"/>
      <c r="AC71" s="11"/>
      <c r="AD71" s="53"/>
      <c r="AE71" s="124"/>
      <c r="AF71" s="248"/>
      <c r="AG71" s="13"/>
      <c r="AH71" s="6"/>
      <c r="AI71" s="11"/>
      <c r="AJ71" s="74"/>
      <c r="AK71" s="124"/>
      <c r="AL71" s="31"/>
      <c r="AM71" s="10" t="s">
        <v>87</v>
      </c>
      <c r="AN71" s="11"/>
      <c r="AO71" s="11"/>
      <c r="AP71" s="6"/>
      <c r="AQ71" s="67"/>
      <c r="AR71" s="50"/>
      <c r="AS71" s="63"/>
      <c r="AT71" s="63"/>
      <c r="AU71" s="12"/>
    </row>
    <row r="72" spans="1:47" s="3" customFormat="1" ht="12.75">
      <c r="A72" s="8"/>
      <c r="B72" s="1045"/>
      <c r="C72" s="864"/>
      <c r="D72" s="930"/>
      <c r="E72" s="930"/>
      <c r="F72" s="678"/>
      <c r="G72" s="17"/>
      <c r="H72" s="19"/>
      <c r="I72" s="18"/>
      <c r="J72" s="56"/>
      <c r="K72" s="125"/>
      <c r="L72" s="125"/>
      <c r="M72" s="365"/>
      <c r="N72" s="17"/>
      <c r="O72" s="19"/>
      <c r="P72" s="18"/>
      <c r="Q72" s="56"/>
      <c r="R72" s="125"/>
      <c r="S72" s="125"/>
      <c r="T72" s="365"/>
      <c r="U72" s="625"/>
      <c r="V72" s="626"/>
      <c r="W72" s="627"/>
      <c r="X72" s="628"/>
      <c r="Y72" s="125"/>
      <c r="Z72" s="365"/>
      <c r="AA72" s="17"/>
      <c r="AB72" s="19"/>
      <c r="AC72" s="19"/>
      <c r="AD72" s="56"/>
      <c r="AE72" s="125"/>
      <c r="AF72" s="532"/>
      <c r="AG72" s="17"/>
      <c r="AH72" s="18"/>
      <c r="AI72" s="19"/>
      <c r="AJ72" s="69"/>
      <c r="AK72" s="125"/>
      <c r="AL72" s="365"/>
      <c r="AM72" s="17"/>
      <c r="AN72" s="19"/>
      <c r="AO72" s="19"/>
      <c r="AP72" s="18"/>
      <c r="AQ72" s="92"/>
      <c r="AR72" s="51"/>
      <c r="AS72" s="51"/>
      <c r="AT72" s="64"/>
      <c r="AU72" s="20"/>
    </row>
    <row r="73" spans="1:47" s="3" customFormat="1" ht="12.75">
      <c r="A73" s="829"/>
      <c r="B73" s="637">
        <v>23</v>
      </c>
      <c r="C73" s="536" t="s">
        <v>148</v>
      </c>
      <c r="D73" s="929" t="s">
        <v>148</v>
      </c>
      <c r="E73" s="929"/>
      <c r="F73" s="116" t="s">
        <v>555</v>
      </c>
      <c r="G73" s="768"/>
      <c r="H73" s="787"/>
      <c r="I73" s="788"/>
      <c r="J73" s="755"/>
      <c r="K73" s="124"/>
      <c r="L73" s="124"/>
      <c r="M73" s="31"/>
      <c r="N73" s="10"/>
      <c r="O73" s="11"/>
      <c r="P73" s="6"/>
      <c r="Q73" s="53"/>
      <c r="R73" s="124"/>
      <c r="S73" s="124"/>
      <c r="T73" s="31"/>
      <c r="U73" s="10"/>
      <c r="V73" s="6"/>
      <c r="W73" s="11"/>
      <c r="X73" s="53"/>
      <c r="Y73" s="124"/>
      <c r="Z73" s="31"/>
      <c r="AA73" s="10"/>
      <c r="AB73" s="11"/>
      <c r="AC73" s="11"/>
      <c r="AD73" s="53"/>
      <c r="AE73" s="124"/>
      <c r="AF73" s="248"/>
      <c r="AG73" s="13"/>
      <c r="AH73" s="13"/>
      <c r="AI73" s="11"/>
      <c r="AJ73" s="74"/>
      <c r="AK73" s="124" t="s">
        <v>148</v>
      </c>
      <c r="AL73" s="534" t="s">
        <v>150</v>
      </c>
      <c r="AM73" s="97" t="s">
        <v>303</v>
      </c>
      <c r="AN73" s="11" t="s">
        <v>411</v>
      </c>
      <c r="AO73" s="11">
        <v>14</v>
      </c>
      <c r="AP73" s="6" t="s">
        <v>343</v>
      </c>
      <c r="AQ73" s="67"/>
      <c r="AR73" s="50"/>
      <c r="AS73" s="50"/>
      <c r="AT73" s="63"/>
      <c r="AU73" s="12"/>
    </row>
    <row r="74" spans="1:47" s="3" customFormat="1" ht="12.75">
      <c r="A74" s="829"/>
      <c r="B74" s="637"/>
      <c r="C74" s="536"/>
      <c r="D74" s="929"/>
      <c r="E74" s="929"/>
      <c r="F74" s="115" t="s">
        <v>268</v>
      </c>
      <c r="G74" s="768"/>
      <c r="H74" s="787"/>
      <c r="I74" s="788"/>
      <c r="J74" s="755"/>
      <c r="K74" s="124"/>
      <c r="L74" s="124"/>
      <c r="M74" s="31"/>
      <c r="N74" s="10"/>
      <c r="O74" s="11"/>
      <c r="P74" s="6"/>
      <c r="Q74" s="53"/>
      <c r="R74" s="124"/>
      <c r="S74" s="124"/>
      <c r="T74" s="248"/>
      <c r="U74" s="10"/>
      <c r="V74" s="6"/>
      <c r="W74" s="11"/>
      <c r="X74" s="53"/>
      <c r="Y74" s="124"/>
      <c r="Z74" s="31"/>
      <c r="AA74" s="10"/>
      <c r="AB74" s="11"/>
      <c r="AC74" s="11"/>
      <c r="AD74" s="53"/>
      <c r="AE74" s="124"/>
      <c r="AF74" s="248"/>
      <c r="AG74" s="13"/>
      <c r="AH74" s="13"/>
      <c r="AI74" s="11"/>
      <c r="AJ74" s="74"/>
      <c r="AK74" s="124"/>
      <c r="AL74" s="116"/>
      <c r="AM74" s="10"/>
      <c r="AN74" s="11"/>
      <c r="AO74" s="11"/>
      <c r="AP74" s="50"/>
      <c r="AQ74" s="67"/>
      <c r="AR74" s="50"/>
      <c r="AS74" s="63"/>
      <c r="AT74" s="63"/>
      <c r="AU74" s="12"/>
    </row>
    <row r="75" spans="1:47" s="3" customFormat="1" ht="13.5" thickBot="1">
      <c r="A75" s="829"/>
      <c r="B75" s="824"/>
      <c r="C75" s="865"/>
      <c r="D75" s="1462"/>
      <c r="E75" s="1462"/>
      <c r="F75" s="679"/>
      <c r="G75" s="1292"/>
      <c r="H75" s="1289"/>
      <c r="I75" s="1290"/>
      <c r="J75" s="1291"/>
      <c r="K75" s="126"/>
      <c r="L75" s="126"/>
      <c r="M75" s="366"/>
      <c r="N75" s="78"/>
      <c r="O75" s="79"/>
      <c r="P75" s="77"/>
      <c r="Q75" s="76"/>
      <c r="R75" s="126"/>
      <c r="S75" s="126"/>
      <c r="T75" s="684"/>
      <c r="U75" s="78"/>
      <c r="V75" s="77"/>
      <c r="W75" s="79"/>
      <c r="X75" s="76"/>
      <c r="Y75" s="126"/>
      <c r="Z75" s="366"/>
      <c r="AA75" s="78"/>
      <c r="AB75" s="79"/>
      <c r="AC75" s="79"/>
      <c r="AD75" s="76"/>
      <c r="AE75" s="124"/>
      <c r="AF75" s="248"/>
      <c r="AG75" s="81"/>
      <c r="AH75" s="81"/>
      <c r="AI75" s="79"/>
      <c r="AJ75" s="193"/>
      <c r="AK75" s="126"/>
      <c r="AL75" s="366"/>
      <c r="AM75" s="78"/>
      <c r="AN75" s="79"/>
      <c r="AO75" s="79"/>
      <c r="AP75" s="76"/>
      <c r="AQ75" s="87"/>
      <c r="AR75" s="80"/>
      <c r="AS75" s="83"/>
      <c r="AT75" s="83"/>
      <c r="AU75" s="84"/>
    </row>
    <row r="76" spans="1:47" s="3" customFormat="1" ht="15.75" thickTop="1">
      <c r="A76" s="1601"/>
      <c r="B76" s="1624">
        <v>24</v>
      </c>
      <c r="C76" s="1625" t="s">
        <v>151</v>
      </c>
      <c r="D76" s="929"/>
      <c r="E76" s="929"/>
      <c r="F76" s="115"/>
      <c r="G76" s="10"/>
      <c r="H76" s="11"/>
      <c r="I76" s="6"/>
      <c r="J76" s="53"/>
      <c r="K76" s="124"/>
      <c r="L76" s="124"/>
      <c r="M76" s="31"/>
      <c r="N76" s="10"/>
      <c r="O76" s="11"/>
      <c r="P76" s="6"/>
      <c r="Q76" s="53"/>
      <c r="R76" s="124" t="s">
        <v>151</v>
      </c>
      <c r="S76" s="124"/>
      <c r="T76" s="31" t="s">
        <v>321</v>
      </c>
      <c r="U76" s="10"/>
      <c r="V76" s="6"/>
      <c r="W76" s="11"/>
      <c r="X76" s="53"/>
      <c r="Y76" s="240"/>
      <c r="Z76" s="542"/>
      <c r="AA76" s="10"/>
      <c r="AB76" s="11"/>
      <c r="AC76" s="11"/>
      <c r="AD76" s="9"/>
      <c r="AE76" s="1203"/>
      <c r="AF76" s="1228"/>
      <c r="AG76" s="13"/>
      <c r="AH76" s="13"/>
      <c r="AI76" s="11"/>
      <c r="AJ76" s="74"/>
      <c r="AK76" s="124"/>
      <c r="AL76" s="116"/>
      <c r="AM76" s="10"/>
      <c r="AN76" s="11"/>
      <c r="AO76" s="11"/>
      <c r="AP76" s="6"/>
      <c r="AQ76" s="67"/>
      <c r="AR76" s="50"/>
      <c r="AS76" s="50"/>
      <c r="AT76" s="63"/>
      <c r="AU76" s="12"/>
    </row>
    <row r="77" spans="1:47" s="3" customFormat="1" ht="12.75">
      <c r="A77" s="8"/>
      <c r="B77" s="2122" t="s">
        <v>723</v>
      </c>
      <c r="C77" s="2123"/>
      <c r="D77" s="929"/>
      <c r="E77" s="929"/>
      <c r="F77" s="115"/>
      <c r="G77" s="10"/>
      <c r="H77" s="11"/>
      <c r="I77" s="6"/>
      <c r="J77" s="53"/>
      <c r="K77" s="124"/>
      <c r="L77" s="124"/>
      <c r="M77" s="31"/>
      <c r="N77" s="10"/>
      <c r="O77" s="11"/>
      <c r="P77" s="6"/>
      <c r="Q77" s="53"/>
      <c r="R77" s="124"/>
      <c r="S77" s="124"/>
      <c r="T77" s="31"/>
      <c r="U77" s="10"/>
      <c r="V77" s="6"/>
      <c r="W77" s="11"/>
      <c r="X77" s="53"/>
      <c r="Y77" s="124"/>
      <c r="Z77" s="31"/>
      <c r="AA77" s="10"/>
      <c r="AB77" s="11"/>
      <c r="AC77" s="11"/>
      <c r="AD77" s="9"/>
      <c r="AE77" s="947"/>
      <c r="AF77" s="1229"/>
      <c r="AG77" s="13"/>
      <c r="AH77" s="13"/>
      <c r="AI77" s="11"/>
      <c r="AJ77" s="74"/>
      <c r="AK77" s="124"/>
      <c r="AL77" s="116"/>
      <c r="AM77" s="10"/>
      <c r="AN77" s="11"/>
      <c r="AO77" s="11"/>
      <c r="AP77" s="6"/>
      <c r="AQ77" s="67"/>
      <c r="AR77" s="50"/>
      <c r="AS77" s="50"/>
      <c r="AT77" s="63"/>
      <c r="AU77" s="12"/>
    </row>
    <row r="78" spans="1:47" s="3" customFormat="1" ht="12.75">
      <c r="A78" s="45"/>
      <c r="B78" s="2124"/>
      <c r="C78" s="2125"/>
      <c r="D78" s="930"/>
      <c r="E78" s="930"/>
      <c r="F78" s="678"/>
      <c r="G78" s="17"/>
      <c r="H78" s="19"/>
      <c r="I78" s="18"/>
      <c r="J78" s="56"/>
      <c r="K78" s="125"/>
      <c r="L78" s="125"/>
      <c r="M78" s="365"/>
      <c r="N78" s="17"/>
      <c r="O78" s="19"/>
      <c r="P78" s="18"/>
      <c r="Q78" s="56"/>
      <c r="R78" s="125"/>
      <c r="S78" s="125"/>
      <c r="T78" s="365"/>
      <c r="U78" s="17"/>
      <c r="V78" s="18"/>
      <c r="W78" s="19"/>
      <c r="X78" s="56"/>
      <c r="Y78" s="125"/>
      <c r="Z78" s="365"/>
      <c r="AA78" s="17"/>
      <c r="AB78" s="19"/>
      <c r="AC78" s="19"/>
      <c r="AD78" s="16"/>
      <c r="AE78" s="948"/>
      <c r="AF78" s="1230"/>
      <c r="AG78" s="21"/>
      <c r="AH78" s="21"/>
      <c r="AI78" s="19"/>
      <c r="AJ78" s="192"/>
      <c r="AK78" s="125"/>
      <c r="AL78" s="365"/>
      <c r="AM78" s="17"/>
      <c r="AN78" s="19"/>
      <c r="AO78" s="19"/>
      <c r="AP78" s="18"/>
      <c r="AQ78" s="92"/>
      <c r="AR78" s="51"/>
      <c r="AS78" s="51"/>
      <c r="AT78" s="64"/>
      <c r="AU78" s="20"/>
    </row>
    <row r="79" spans="1:47" s="3" customFormat="1" ht="12.75">
      <c r="A79" s="8"/>
      <c r="B79" s="637">
        <v>25</v>
      </c>
      <c r="C79" s="536" t="s">
        <v>134</v>
      </c>
      <c r="D79" s="929"/>
      <c r="E79" s="929"/>
      <c r="F79" s="115"/>
      <c r="G79" s="10"/>
      <c r="H79" s="11"/>
      <c r="I79" s="6"/>
      <c r="J79" s="53"/>
      <c r="K79" s="124" t="s">
        <v>134</v>
      </c>
      <c r="L79" s="31"/>
      <c r="M79" s="31" t="s">
        <v>152</v>
      </c>
      <c r="N79" s="10"/>
      <c r="O79" s="11"/>
      <c r="P79" s="6"/>
      <c r="Q79" s="53"/>
      <c r="R79" s="124"/>
      <c r="S79" s="124"/>
      <c r="T79" s="31"/>
      <c r="U79" s="10"/>
      <c r="V79" s="6"/>
      <c r="W79" s="11"/>
      <c r="X79" s="53"/>
      <c r="Y79" s="124"/>
      <c r="Z79" s="31"/>
      <c r="AA79" s="10"/>
      <c r="AB79" s="11"/>
      <c r="AC79" s="11"/>
      <c r="AD79" s="53"/>
      <c r="AE79" s="124"/>
      <c r="AF79" s="31"/>
      <c r="AG79" s="10"/>
      <c r="AH79" s="6"/>
      <c r="AI79" s="11"/>
      <c r="AJ79" s="74"/>
      <c r="AK79" s="124"/>
      <c r="AL79" s="116"/>
      <c r="AM79" s="10"/>
      <c r="AN79" s="11"/>
      <c r="AO79" s="11"/>
      <c r="AP79" s="6"/>
      <c r="AQ79" s="67"/>
      <c r="AR79" s="50"/>
      <c r="AS79" s="50"/>
      <c r="AT79" s="63"/>
      <c r="AU79" s="12"/>
    </row>
    <row r="80" spans="1:47" s="3" customFormat="1" ht="12.75">
      <c r="A80" s="8"/>
      <c r="B80" s="637"/>
      <c r="C80" s="536"/>
      <c r="D80" s="929"/>
      <c r="E80" s="929"/>
      <c r="F80" s="115"/>
      <c r="G80" s="10"/>
      <c r="H80" s="11"/>
      <c r="I80" s="6"/>
      <c r="J80" s="53"/>
      <c r="K80" s="124"/>
      <c r="L80" s="124"/>
      <c r="M80" s="31"/>
      <c r="N80" s="10"/>
      <c r="O80" s="11"/>
      <c r="P80" s="6"/>
      <c r="Q80" s="53"/>
      <c r="R80" s="124"/>
      <c r="S80" s="124"/>
      <c r="T80" s="31"/>
      <c r="U80" s="10"/>
      <c r="V80" s="6"/>
      <c r="W80" s="11"/>
      <c r="X80" s="53"/>
      <c r="Y80" s="124"/>
      <c r="Z80" s="31"/>
      <c r="AA80" s="10"/>
      <c r="AB80" s="11"/>
      <c r="AC80" s="11"/>
      <c r="AD80" s="53"/>
      <c r="AE80" s="124"/>
      <c r="AF80" s="248"/>
      <c r="AG80" s="15"/>
      <c r="AH80" s="6"/>
      <c r="AI80" s="11"/>
      <c r="AJ80" s="74"/>
      <c r="AK80" s="124"/>
      <c r="AL80" s="116"/>
      <c r="AM80" s="10"/>
      <c r="AN80" s="11"/>
      <c r="AO80" s="11"/>
      <c r="AP80" s="6"/>
      <c r="AQ80" s="67"/>
      <c r="AR80" s="50"/>
      <c r="AS80" s="50"/>
      <c r="AT80" s="63"/>
      <c r="AU80" s="12"/>
    </row>
    <row r="81" spans="1:47" s="18" customFormat="1" ht="12.75">
      <c r="A81" s="8"/>
      <c r="B81" s="1045"/>
      <c r="C81" s="864"/>
      <c r="D81" s="930"/>
      <c r="E81" s="930"/>
      <c r="F81" s="678"/>
      <c r="G81" s="17"/>
      <c r="H81" s="19"/>
      <c r="J81" s="56"/>
      <c r="K81" s="125"/>
      <c r="L81" s="125"/>
      <c r="M81" s="365"/>
      <c r="N81" s="17"/>
      <c r="O81" s="19"/>
      <c r="Q81" s="56"/>
      <c r="R81" s="125"/>
      <c r="S81" s="125"/>
      <c r="T81" s="532"/>
      <c r="U81" s="17"/>
      <c r="V81" s="19"/>
      <c r="W81" s="19"/>
      <c r="X81" s="56"/>
      <c r="Y81" s="125"/>
      <c r="Z81" s="365"/>
      <c r="AA81" s="17"/>
      <c r="AB81" s="19"/>
      <c r="AC81" s="19"/>
      <c r="AD81" s="56"/>
      <c r="AE81" s="125"/>
      <c r="AF81" s="532"/>
      <c r="AG81" s="30"/>
      <c r="AI81" s="19"/>
      <c r="AJ81" s="192"/>
      <c r="AK81" s="125"/>
      <c r="AL81" s="365"/>
      <c r="AM81" s="17"/>
      <c r="AN81" s="19"/>
      <c r="AO81" s="19"/>
      <c r="AQ81" s="92"/>
      <c r="AR81" s="51"/>
      <c r="AS81" s="51"/>
      <c r="AT81" s="64"/>
      <c r="AU81" s="20"/>
    </row>
    <row r="82" spans="1:47" s="3" customFormat="1" ht="16.5">
      <c r="A82" s="8"/>
      <c r="B82" s="637">
        <v>26</v>
      </c>
      <c r="C82" s="536" t="s">
        <v>137</v>
      </c>
      <c r="D82" s="929" t="s">
        <v>137</v>
      </c>
      <c r="E82" s="929"/>
      <c r="F82" s="1235" t="s">
        <v>149</v>
      </c>
      <c r="G82" s="10"/>
      <c r="H82" s="11"/>
      <c r="I82" s="6"/>
      <c r="J82" s="53"/>
      <c r="K82" s="124"/>
      <c r="L82" s="124"/>
      <c r="M82" s="31"/>
      <c r="N82" s="10"/>
      <c r="O82" s="11"/>
      <c r="P82" s="6"/>
      <c r="Q82" s="53"/>
      <c r="R82" s="124"/>
      <c r="S82" s="124"/>
      <c r="T82" s="31"/>
      <c r="U82" s="10"/>
      <c r="V82" s="6"/>
      <c r="W82" s="11"/>
      <c r="X82" s="53"/>
      <c r="Y82" s="124"/>
      <c r="Z82" s="31"/>
      <c r="AA82" s="10"/>
      <c r="AB82" s="11"/>
      <c r="AC82" s="11"/>
      <c r="AD82" s="53"/>
      <c r="AE82" s="124"/>
      <c r="AF82" s="248"/>
      <c r="AG82" s="13"/>
      <c r="AH82" s="13"/>
      <c r="AI82" s="11"/>
      <c r="AJ82" s="74"/>
      <c r="AK82" s="124"/>
      <c r="AL82" s="116"/>
      <c r="AM82" s="10"/>
      <c r="AN82" s="11"/>
      <c r="AO82" s="11"/>
      <c r="AP82" s="6"/>
      <c r="AQ82" s="67"/>
      <c r="AR82" s="50"/>
      <c r="AS82" s="50"/>
      <c r="AT82" s="63"/>
      <c r="AU82" s="12"/>
    </row>
    <row r="83" spans="1:47" s="3" customFormat="1" ht="12.75">
      <c r="A83" s="8"/>
      <c r="B83" s="862"/>
      <c r="C83" s="536"/>
      <c r="D83" s="929"/>
      <c r="E83" s="929"/>
      <c r="F83" s="115"/>
      <c r="G83" s="10"/>
      <c r="H83" s="11"/>
      <c r="I83" s="6"/>
      <c r="J83" s="53"/>
      <c r="K83" s="124"/>
      <c r="L83" s="124"/>
      <c r="M83" s="31"/>
      <c r="N83" s="10"/>
      <c r="O83" s="11"/>
      <c r="P83" s="6"/>
      <c r="Q83" s="53"/>
      <c r="R83" s="124"/>
      <c r="S83" s="124"/>
      <c r="T83" s="31"/>
      <c r="U83" s="10"/>
      <c r="V83" s="6"/>
      <c r="W83" s="11"/>
      <c r="X83" s="53"/>
      <c r="Y83" s="124"/>
      <c r="Z83" s="31"/>
      <c r="AA83" s="10"/>
      <c r="AB83" s="11"/>
      <c r="AC83" s="11"/>
      <c r="AD83" s="53"/>
      <c r="AE83" s="124"/>
      <c r="AF83" s="248"/>
      <c r="AG83" s="13"/>
      <c r="AH83" s="13"/>
      <c r="AI83" s="11"/>
      <c r="AJ83" s="74"/>
      <c r="AK83" s="124"/>
      <c r="AL83" s="116"/>
      <c r="AM83" s="10"/>
      <c r="AN83" s="11"/>
      <c r="AO83" s="11"/>
      <c r="AP83" s="6"/>
      <c r="AQ83" s="67"/>
      <c r="AR83" s="50"/>
      <c r="AS83" s="50"/>
      <c r="AT83" s="63"/>
      <c r="AU83" s="12"/>
    </row>
    <row r="84" spans="1:47" s="18" customFormat="1" ht="12.75">
      <c r="A84" s="8"/>
      <c r="B84" s="1045"/>
      <c r="C84" s="864"/>
      <c r="D84" s="930"/>
      <c r="E84" s="930"/>
      <c r="F84" s="678"/>
      <c r="G84" s="17"/>
      <c r="H84" s="19"/>
      <c r="J84" s="56"/>
      <c r="K84" s="125"/>
      <c r="L84" s="125"/>
      <c r="M84" s="365"/>
      <c r="N84" s="17"/>
      <c r="O84" s="19"/>
      <c r="Q84" s="56"/>
      <c r="R84" s="125"/>
      <c r="S84" s="125"/>
      <c r="T84" s="365"/>
      <c r="U84" s="17"/>
      <c r="W84" s="19"/>
      <c r="X84" s="56"/>
      <c r="Y84" s="125"/>
      <c r="Z84" s="365"/>
      <c r="AA84" s="17"/>
      <c r="AB84" s="19"/>
      <c r="AC84" s="19"/>
      <c r="AD84" s="56"/>
      <c r="AE84" s="125"/>
      <c r="AF84" s="532"/>
      <c r="AG84" s="21"/>
      <c r="AH84" s="21"/>
      <c r="AI84" s="19"/>
      <c r="AJ84" s="192"/>
      <c r="AK84" s="125"/>
      <c r="AL84" s="365"/>
      <c r="AM84" s="17"/>
      <c r="AN84" s="19"/>
      <c r="AO84" s="19"/>
      <c r="AQ84" s="92"/>
      <c r="AR84" s="51"/>
      <c r="AS84" s="51"/>
      <c r="AT84" s="64"/>
      <c r="AU84" s="20"/>
    </row>
    <row r="85" spans="1:47" s="6" customFormat="1" ht="12.75">
      <c r="A85" s="28"/>
      <c r="B85" s="887">
        <v>27</v>
      </c>
      <c r="C85" s="536" t="s">
        <v>140</v>
      </c>
      <c r="D85" s="929"/>
      <c r="E85" s="929"/>
      <c r="F85" s="115"/>
      <c r="G85" s="10"/>
      <c r="H85" s="11"/>
      <c r="J85" s="53"/>
      <c r="K85" s="124"/>
      <c r="L85" s="124"/>
      <c r="M85" s="31"/>
      <c r="N85" s="10"/>
      <c r="O85" s="11"/>
      <c r="Q85" s="53"/>
      <c r="R85" s="124" t="s">
        <v>140</v>
      </c>
      <c r="S85" s="124"/>
      <c r="T85" s="1464" t="s">
        <v>702</v>
      </c>
      <c r="U85" s="10"/>
      <c r="W85" s="11"/>
      <c r="X85" s="53"/>
      <c r="Y85" s="124"/>
      <c r="Z85" s="31"/>
      <c r="AA85" s="10"/>
      <c r="AB85" s="11"/>
      <c r="AC85" s="11"/>
      <c r="AD85" s="53"/>
      <c r="AE85" s="124"/>
      <c r="AF85" s="248"/>
      <c r="AG85" s="13"/>
      <c r="AH85" s="13"/>
      <c r="AI85" s="11"/>
      <c r="AJ85" s="74"/>
      <c r="AK85" s="124"/>
      <c r="AL85" s="116"/>
      <c r="AM85" s="10"/>
      <c r="AN85" s="11"/>
      <c r="AO85" s="11"/>
      <c r="AQ85" s="67"/>
      <c r="AR85" s="50"/>
      <c r="AS85" s="50"/>
      <c r="AT85" s="63"/>
      <c r="AU85" s="12"/>
    </row>
    <row r="86" spans="1:47" s="6" customFormat="1" ht="12.75">
      <c r="A86" s="28"/>
      <c r="B86" s="376"/>
      <c r="C86" s="536"/>
      <c r="D86" s="929"/>
      <c r="E86" s="929"/>
      <c r="F86" s="115"/>
      <c r="G86" s="10"/>
      <c r="H86" s="11"/>
      <c r="J86" s="53"/>
      <c r="K86" s="124"/>
      <c r="L86" s="124"/>
      <c r="M86" s="31"/>
      <c r="N86" s="10"/>
      <c r="O86" s="11"/>
      <c r="Q86" s="53"/>
      <c r="R86" s="124"/>
      <c r="S86" s="124"/>
      <c r="T86" s="115"/>
      <c r="U86" s="10"/>
      <c r="W86" s="11"/>
      <c r="X86" s="53"/>
      <c r="Y86" s="124"/>
      <c r="Z86" s="31"/>
      <c r="AA86" s="10"/>
      <c r="AB86" s="11"/>
      <c r="AC86" s="11"/>
      <c r="AD86" s="53"/>
      <c r="AE86" s="124"/>
      <c r="AF86" s="248"/>
      <c r="AG86" s="13"/>
      <c r="AH86" s="13"/>
      <c r="AI86" s="11"/>
      <c r="AJ86" s="74"/>
      <c r="AK86" s="124"/>
      <c r="AL86" s="116"/>
      <c r="AM86" s="10"/>
      <c r="AN86" s="11"/>
      <c r="AO86" s="11"/>
      <c r="AQ86" s="67"/>
      <c r="AR86" s="50"/>
      <c r="AS86" s="50"/>
      <c r="AT86" s="63"/>
      <c r="AU86" s="12"/>
    </row>
    <row r="87" spans="1:47" s="6" customFormat="1" ht="12.75">
      <c r="A87" s="28"/>
      <c r="B87" s="783"/>
      <c r="C87" s="864"/>
      <c r="D87" s="930"/>
      <c r="E87" s="930"/>
      <c r="F87" s="678"/>
      <c r="G87" s="17"/>
      <c r="H87" s="19"/>
      <c r="I87" s="18"/>
      <c r="J87" s="56"/>
      <c r="K87" s="125"/>
      <c r="L87" s="125"/>
      <c r="M87" s="365"/>
      <c r="N87" s="17"/>
      <c r="O87" s="19"/>
      <c r="P87" s="18"/>
      <c r="Q87" s="56"/>
      <c r="R87" s="125"/>
      <c r="S87" s="125"/>
      <c r="T87" s="678"/>
      <c r="U87" s="17"/>
      <c r="V87" s="18"/>
      <c r="W87" s="19"/>
      <c r="X87" s="56"/>
      <c r="Y87" s="125"/>
      <c r="Z87" s="365"/>
      <c r="AA87" s="17"/>
      <c r="AB87" s="19"/>
      <c r="AC87" s="19"/>
      <c r="AD87" s="56"/>
      <c r="AE87" s="125"/>
      <c r="AF87" s="532"/>
      <c r="AG87" s="21"/>
      <c r="AH87" s="21"/>
      <c r="AI87" s="19"/>
      <c r="AJ87" s="192"/>
      <c r="AK87" s="125"/>
      <c r="AL87" s="365"/>
      <c r="AM87" s="17"/>
      <c r="AN87" s="19"/>
      <c r="AO87" s="19"/>
      <c r="AP87" s="18"/>
      <c r="AQ87" s="92"/>
      <c r="AR87" s="51"/>
      <c r="AS87" s="51"/>
      <c r="AT87" s="64"/>
      <c r="AU87" s="20"/>
    </row>
    <row r="88" spans="1:47" s="6" customFormat="1" ht="12.75">
      <c r="A88" s="28"/>
      <c r="B88" s="1285">
        <v>28</v>
      </c>
      <c r="C88" s="1286" t="s">
        <v>142</v>
      </c>
      <c r="D88" s="124" t="s">
        <v>142</v>
      </c>
      <c r="E88" s="124" t="s">
        <v>559</v>
      </c>
      <c r="F88" s="116" t="s">
        <v>555</v>
      </c>
      <c r="G88" s="10"/>
      <c r="H88" s="11"/>
      <c r="J88" s="53"/>
      <c r="K88" s="124"/>
      <c r="L88" s="124"/>
      <c r="M88" s="31"/>
      <c r="N88" s="10"/>
      <c r="O88" s="11"/>
      <c r="Q88" s="53"/>
      <c r="R88" s="124"/>
      <c r="S88" s="124"/>
      <c r="T88" s="115"/>
      <c r="U88" s="10"/>
      <c r="W88" s="11"/>
      <c r="X88" s="53"/>
      <c r="Y88" s="124" t="s">
        <v>142</v>
      </c>
      <c r="Z88" s="31" t="s">
        <v>551</v>
      </c>
      <c r="AA88" s="551" t="s">
        <v>544</v>
      </c>
      <c r="AB88" s="552" t="s">
        <v>410</v>
      </c>
      <c r="AC88" s="552">
        <v>18</v>
      </c>
      <c r="AD88" s="554">
        <v>100</v>
      </c>
      <c r="AE88" s="124"/>
      <c r="AF88" s="248"/>
      <c r="AG88" s="13"/>
      <c r="AH88" s="13"/>
      <c r="AI88" s="11"/>
      <c r="AJ88" s="74"/>
      <c r="AK88" s="124"/>
      <c r="AL88" s="116"/>
      <c r="AM88" s="10"/>
      <c r="AN88" s="11"/>
      <c r="AO88" s="11"/>
      <c r="AQ88" s="67"/>
      <c r="AR88" s="50"/>
      <c r="AS88" s="63"/>
      <c r="AT88" s="63"/>
      <c r="AU88" s="12"/>
    </row>
    <row r="89" spans="1:47" s="6" customFormat="1" ht="16.5">
      <c r="A89" s="28"/>
      <c r="B89" s="376"/>
      <c r="C89" s="536"/>
      <c r="D89" s="124"/>
      <c r="E89" s="124"/>
      <c r="F89" s="1240" t="s">
        <v>269</v>
      </c>
      <c r="G89" s="10"/>
      <c r="H89" s="11"/>
      <c r="J89" s="53"/>
      <c r="K89" s="124"/>
      <c r="L89" s="124"/>
      <c r="M89" s="31"/>
      <c r="N89" s="10"/>
      <c r="O89" s="11"/>
      <c r="Q89" s="53"/>
      <c r="R89" s="124"/>
      <c r="S89" s="124"/>
      <c r="T89" s="115"/>
      <c r="U89" s="10"/>
      <c r="W89" s="11"/>
      <c r="X89" s="53"/>
      <c r="Y89" s="124"/>
      <c r="Z89" s="31"/>
      <c r="AA89" s="10"/>
      <c r="AB89" s="11"/>
      <c r="AC89" s="11"/>
      <c r="AD89" s="53"/>
      <c r="AE89" s="124"/>
      <c r="AF89" s="248"/>
      <c r="AG89" s="13"/>
      <c r="AH89" s="13"/>
      <c r="AI89" s="11"/>
      <c r="AJ89" s="74"/>
      <c r="AK89" s="124"/>
      <c r="AL89" s="116"/>
      <c r="AM89" s="10"/>
      <c r="AN89" s="11"/>
      <c r="AO89" s="11"/>
      <c r="AQ89" s="67"/>
      <c r="AR89" s="50"/>
      <c r="AS89" s="50"/>
      <c r="AT89" s="63"/>
      <c r="AU89" s="12"/>
    </row>
    <row r="90" spans="1:47" s="6" customFormat="1" ht="12.75">
      <c r="A90" s="28"/>
      <c r="B90" s="783"/>
      <c r="C90" s="864"/>
      <c r="D90" s="786"/>
      <c r="E90" s="786"/>
      <c r="F90" s="678"/>
      <c r="G90" s="17"/>
      <c r="H90" s="19"/>
      <c r="I90" s="18"/>
      <c r="J90" s="56"/>
      <c r="K90" s="125"/>
      <c r="L90" s="125"/>
      <c r="M90" s="532"/>
      <c r="N90" s="17"/>
      <c r="O90" s="19"/>
      <c r="P90" s="18"/>
      <c r="Q90" s="56"/>
      <c r="R90" s="125"/>
      <c r="S90" s="125"/>
      <c r="T90" s="678"/>
      <c r="U90" s="17"/>
      <c r="V90" s="18"/>
      <c r="W90" s="19"/>
      <c r="X90" s="56"/>
      <c r="Y90" s="125"/>
      <c r="Z90" s="365"/>
      <c r="AA90" s="17"/>
      <c r="AB90" s="19"/>
      <c r="AC90" s="19"/>
      <c r="AD90" s="56"/>
      <c r="AE90" s="125"/>
      <c r="AF90" s="532"/>
      <c r="AG90" s="21"/>
      <c r="AH90" s="21"/>
      <c r="AI90" s="19"/>
      <c r="AJ90" s="192"/>
      <c r="AK90" s="125"/>
      <c r="AL90" s="365"/>
      <c r="AM90" s="17"/>
      <c r="AN90" s="19"/>
      <c r="AO90" s="19"/>
      <c r="AP90" s="18"/>
      <c r="AQ90" s="92"/>
      <c r="AR90" s="51"/>
      <c r="AS90" s="51"/>
      <c r="AT90" s="64"/>
      <c r="AU90" s="20"/>
    </row>
    <row r="91" spans="1:47" s="3" customFormat="1" ht="12.75">
      <c r="A91" s="8"/>
      <c r="B91" s="637">
        <v>29</v>
      </c>
      <c r="C91" s="536" t="s">
        <v>144</v>
      </c>
      <c r="D91" s="124"/>
      <c r="E91" s="124"/>
      <c r="F91" s="31"/>
      <c r="G91" s="10"/>
      <c r="H91" s="11"/>
      <c r="I91" s="6"/>
      <c r="J91" s="53"/>
      <c r="K91" s="124" t="s">
        <v>144</v>
      </c>
      <c r="L91" s="124"/>
      <c r="M91" s="867" t="s">
        <v>152</v>
      </c>
      <c r="N91" s="561" t="s">
        <v>213</v>
      </c>
      <c r="O91" s="552"/>
      <c r="P91" s="553"/>
      <c r="Q91" s="986"/>
      <c r="R91" s="284" t="s">
        <v>144</v>
      </c>
      <c r="S91" s="284"/>
      <c r="T91" s="1464" t="s">
        <v>396</v>
      </c>
      <c r="U91" s="583" t="s">
        <v>695</v>
      </c>
      <c r="V91" s="585" t="s">
        <v>146</v>
      </c>
      <c r="W91" s="584">
        <v>15</v>
      </c>
      <c r="X91" s="995">
        <v>750</v>
      </c>
      <c r="Y91" s="124"/>
      <c r="Z91" s="31"/>
      <c r="AA91" s="10"/>
      <c r="AB91" s="11"/>
      <c r="AC91" s="11"/>
      <c r="AD91" s="53"/>
      <c r="AE91" s="124"/>
      <c r="AF91" s="248"/>
      <c r="AG91" s="13"/>
      <c r="AH91" s="13"/>
      <c r="AI91" s="11"/>
      <c r="AJ91" s="74"/>
      <c r="AK91" s="124" t="s">
        <v>144</v>
      </c>
      <c r="AL91" s="248" t="s">
        <v>246</v>
      </c>
      <c r="AM91" s="10" t="s">
        <v>91</v>
      </c>
      <c r="AN91" s="11"/>
      <c r="AO91" s="11"/>
      <c r="AP91" s="6"/>
      <c r="AQ91" s="67"/>
      <c r="AR91" s="50"/>
      <c r="AS91" s="50"/>
      <c r="AT91" s="63"/>
      <c r="AU91" s="12"/>
    </row>
    <row r="92" spans="1:47" ht="14.25" customHeight="1" thickBot="1">
      <c r="A92" s="8"/>
      <c r="B92" s="637"/>
      <c r="C92" s="536"/>
      <c r="D92" s="124"/>
      <c r="E92" s="124"/>
      <c r="F92" s="31"/>
      <c r="G92" s="10"/>
      <c r="H92" s="11"/>
      <c r="I92" s="6"/>
      <c r="J92" s="53"/>
      <c r="K92" s="124"/>
      <c r="L92" s="124"/>
      <c r="M92" s="805"/>
      <c r="N92" s="561" t="s">
        <v>147</v>
      </c>
      <c r="O92" s="552" t="s">
        <v>411</v>
      </c>
      <c r="P92" s="553">
        <v>24</v>
      </c>
      <c r="Q92" s="986">
        <v>150</v>
      </c>
      <c r="R92" s="284"/>
      <c r="S92" s="284"/>
      <c r="T92" s="115"/>
      <c r="U92" s="583" t="s">
        <v>696</v>
      </c>
      <c r="V92" s="585" t="s">
        <v>410</v>
      </c>
      <c r="W92" s="584">
        <v>15</v>
      </c>
      <c r="X92" s="995">
        <v>250</v>
      </c>
      <c r="Y92" s="124"/>
      <c r="Z92" s="31"/>
      <c r="AA92" s="10"/>
      <c r="AB92" s="11"/>
      <c r="AC92" s="11"/>
      <c r="AD92" s="53"/>
      <c r="AE92" s="124"/>
      <c r="AF92" s="248"/>
      <c r="AG92" s="13"/>
      <c r="AH92" s="13"/>
      <c r="AI92" s="11"/>
      <c r="AJ92" s="74"/>
      <c r="AK92" s="124"/>
      <c r="AL92" s="31"/>
      <c r="AM92" s="10" t="s">
        <v>90</v>
      </c>
      <c r="AN92" s="11" t="s">
        <v>135</v>
      </c>
      <c r="AO92" s="11">
        <v>15</v>
      </c>
      <c r="AP92" s="6" t="s">
        <v>343</v>
      </c>
      <c r="AQ92" s="67"/>
      <c r="AR92" s="50"/>
      <c r="AS92" s="50"/>
      <c r="AT92" s="63"/>
      <c r="AU92" s="12"/>
    </row>
    <row r="93" spans="1:47" ht="13.5" thickTop="1">
      <c r="A93" s="8"/>
      <c r="B93" s="637"/>
      <c r="C93" s="536"/>
      <c r="D93" s="124"/>
      <c r="E93" s="124"/>
      <c r="F93" s="31"/>
      <c r="G93" s="10"/>
      <c r="H93" s="11"/>
      <c r="I93" s="6"/>
      <c r="J93" s="53"/>
      <c r="K93" s="124"/>
      <c r="L93" s="124"/>
      <c r="M93" s="805"/>
      <c r="N93" s="987"/>
      <c r="O93" s="811"/>
      <c r="P93" s="815"/>
      <c r="Q93" s="816"/>
      <c r="R93" s="284"/>
      <c r="S93" s="284"/>
      <c r="T93" s="115"/>
      <c r="U93" s="583" t="s">
        <v>697</v>
      </c>
      <c r="V93" s="598"/>
      <c r="W93" s="597"/>
      <c r="X93" s="992"/>
      <c r="Y93" s="124"/>
      <c r="Z93" s="31"/>
      <c r="AA93" s="10"/>
      <c r="AB93" s="11"/>
      <c r="AC93" s="11"/>
      <c r="AD93" s="53"/>
      <c r="AE93" s="124"/>
      <c r="AF93" s="542"/>
      <c r="AG93" s="13"/>
      <c r="AH93" s="13"/>
      <c r="AI93" s="11"/>
      <c r="AJ93" s="74"/>
      <c r="AK93" s="124"/>
      <c r="AL93" s="31"/>
      <c r="AM93" s="10"/>
      <c r="AN93" s="11"/>
      <c r="AO93" s="11"/>
      <c r="AP93" s="6"/>
      <c r="AQ93" s="67"/>
      <c r="AR93" s="50"/>
      <c r="AS93" s="50"/>
      <c r="AT93" s="63"/>
      <c r="AU93" s="12"/>
    </row>
    <row r="94" spans="1:47" ht="12.75">
      <c r="A94" s="8" t="s">
        <v>359</v>
      </c>
      <c r="B94" s="13"/>
      <c r="C94" s="50"/>
      <c r="D94" s="124"/>
      <c r="E94" s="124"/>
      <c r="F94" s="31"/>
      <c r="G94" s="10"/>
      <c r="H94" s="11"/>
      <c r="I94" s="6"/>
      <c r="J94" s="53"/>
      <c r="K94" s="124"/>
      <c r="L94" s="124"/>
      <c r="M94" s="369"/>
      <c r="N94" s="988"/>
      <c r="O94" s="950"/>
      <c r="P94" s="951"/>
      <c r="Q94" s="952"/>
      <c r="R94" s="124"/>
      <c r="S94" s="124"/>
      <c r="T94" s="31"/>
      <c r="U94" s="583" t="s">
        <v>698</v>
      </c>
      <c r="V94" s="585"/>
      <c r="W94" s="584"/>
      <c r="X94" s="995"/>
      <c r="Y94" s="124"/>
      <c r="Z94" s="31"/>
      <c r="AA94" s="10"/>
      <c r="AB94" s="11"/>
      <c r="AC94" s="11"/>
      <c r="AD94" s="53"/>
      <c r="AE94" s="124"/>
      <c r="AF94" s="248"/>
      <c r="AG94" s="13"/>
      <c r="AH94" s="13"/>
      <c r="AI94" s="11"/>
      <c r="AJ94" s="74"/>
      <c r="AK94" s="124"/>
      <c r="AL94" s="31"/>
      <c r="AM94" s="10"/>
      <c r="AN94" s="11"/>
      <c r="AO94" s="11"/>
      <c r="AP94" s="6"/>
      <c r="AQ94" s="67"/>
      <c r="AR94" s="50"/>
      <c r="AS94" s="50"/>
      <c r="AT94" s="63"/>
      <c r="AU94" s="12"/>
    </row>
    <row r="95" spans="1:47" ht="12.75">
      <c r="A95" s="8"/>
      <c r="B95" s="13"/>
      <c r="C95" s="50"/>
      <c r="D95" s="124"/>
      <c r="E95" s="124"/>
      <c r="F95" s="31"/>
      <c r="G95" s="10"/>
      <c r="H95" s="11"/>
      <c r="I95" s="6"/>
      <c r="J95" s="53"/>
      <c r="K95" s="124"/>
      <c r="L95" s="124"/>
      <c r="M95" s="369"/>
      <c r="N95" s="988"/>
      <c r="O95" s="950"/>
      <c r="P95" s="951"/>
      <c r="Q95" s="952"/>
      <c r="R95" s="124"/>
      <c r="S95" s="124"/>
      <c r="T95" s="31"/>
      <c r="U95" s="583" t="s">
        <v>154</v>
      </c>
      <c r="V95" s="585" t="s">
        <v>410</v>
      </c>
      <c r="W95" s="584">
        <v>12</v>
      </c>
      <c r="X95" s="995">
        <v>150</v>
      </c>
      <c r="Y95" s="124"/>
      <c r="Z95" s="31"/>
      <c r="AA95" s="10"/>
      <c r="AB95" s="11"/>
      <c r="AC95" s="11"/>
      <c r="AD95" s="53"/>
      <c r="AE95" s="124"/>
      <c r="AF95" s="248"/>
      <c r="AG95" s="13"/>
      <c r="AH95" s="13"/>
      <c r="AI95" s="11"/>
      <c r="AJ95" s="74"/>
      <c r="AK95" s="124"/>
      <c r="AL95" s="31"/>
      <c r="AM95" s="10"/>
      <c r="AN95" s="11"/>
      <c r="AO95" s="11"/>
      <c r="AP95" s="6"/>
      <c r="AQ95" s="67"/>
      <c r="AR95" s="50"/>
      <c r="AS95" s="50"/>
      <c r="AT95" s="63"/>
      <c r="AU95" s="12"/>
    </row>
    <row r="96" spans="1:47" ht="12.75">
      <c r="A96" s="8"/>
      <c r="B96" s="13"/>
      <c r="C96" s="50"/>
      <c r="D96" s="124"/>
      <c r="E96" s="124"/>
      <c r="F96" s="31"/>
      <c r="G96" s="10"/>
      <c r="H96" s="11"/>
      <c r="I96" s="6"/>
      <c r="J96" s="53"/>
      <c r="K96" s="124"/>
      <c r="L96" s="124"/>
      <c r="M96" s="369"/>
      <c r="N96" s="988"/>
      <c r="O96" s="811"/>
      <c r="P96" s="815"/>
      <c r="Q96" s="816"/>
      <c r="R96" s="124"/>
      <c r="S96" s="124"/>
      <c r="T96" s="31"/>
      <c r="U96" s="596" t="s">
        <v>698</v>
      </c>
      <c r="V96" s="598"/>
      <c r="W96" s="597"/>
      <c r="X96" s="992"/>
      <c r="Y96" s="124"/>
      <c r="Z96" s="31"/>
      <c r="AA96" s="10"/>
      <c r="AB96" s="11"/>
      <c r="AC96" s="11"/>
      <c r="AD96" s="53"/>
      <c r="AE96" s="124"/>
      <c r="AF96" s="248"/>
      <c r="AG96" s="13"/>
      <c r="AH96" s="13"/>
      <c r="AI96" s="11"/>
      <c r="AJ96" s="74"/>
      <c r="AK96" s="124"/>
      <c r="AL96" s="31"/>
      <c r="AM96" s="10"/>
      <c r="AN96" s="11"/>
      <c r="AO96" s="11"/>
      <c r="AP96" s="6"/>
      <c r="AQ96" s="67"/>
      <c r="AR96" s="50"/>
      <c r="AS96" s="50"/>
      <c r="AT96" s="63"/>
      <c r="AU96" s="12"/>
    </row>
    <row r="97" spans="1:47" ht="12.75">
      <c r="A97" s="8"/>
      <c r="B97" s="13"/>
      <c r="C97" s="50"/>
      <c r="D97" s="124"/>
      <c r="E97" s="124"/>
      <c r="F97" s="31"/>
      <c r="G97" s="10"/>
      <c r="H97" s="11"/>
      <c r="I97" s="6"/>
      <c r="J97" s="53"/>
      <c r="K97" s="124"/>
      <c r="L97" s="124"/>
      <c r="M97" s="369"/>
      <c r="N97" s="988"/>
      <c r="O97" s="950"/>
      <c r="P97" s="951"/>
      <c r="Q97" s="952"/>
      <c r="R97" s="124"/>
      <c r="S97" s="124"/>
      <c r="T97" s="31"/>
      <c r="U97" s="596" t="s">
        <v>699</v>
      </c>
      <c r="V97" s="598"/>
      <c r="W97" s="597"/>
      <c r="X97" s="992"/>
      <c r="Y97" s="124"/>
      <c r="Z97" s="31"/>
      <c r="AA97" s="10"/>
      <c r="AB97" s="11"/>
      <c r="AC97" s="11"/>
      <c r="AD97" s="53"/>
      <c r="AE97" s="124"/>
      <c r="AF97" s="248"/>
      <c r="AG97" s="13"/>
      <c r="AH97" s="13"/>
      <c r="AI97" s="11"/>
      <c r="AJ97" s="74"/>
      <c r="AK97" s="124"/>
      <c r="AL97" s="31"/>
      <c r="AM97" s="10"/>
      <c r="AN97" s="11"/>
      <c r="AO97" s="11"/>
      <c r="AP97" s="6"/>
      <c r="AQ97" s="67"/>
      <c r="AR97" s="50"/>
      <c r="AS97" s="50"/>
      <c r="AT97" s="63"/>
      <c r="AU97" s="12"/>
    </row>
    <row r="98" spans="1:47" ht="12.75">
      <c r="A98" s="8"/>
      <c r="B98" s="13"/>
      <c r="C98" s="50"/>
      <c r="D98" s="124"/>
      <c r="E98" s="124"/>
      <c r="F98" s="31"/>
      <c r="G98" s="10"/>
      <c r="H98" s="11"/>
      <c r="I98" s="6"/>
      <c r="J98" s="53"/>
      <c r="K98" s="124"/>
      <c r="L98" s="124"/>
      <c r="M98" s="369"/>
      <c r="N98" s="988"/>
      <c r="O98" s="950"/>
      <c r="P98" s="951"/>
      <c r="Q98" s="952"/>
      <c r="R98" s="124"/>
      <c r="S98" s="124"/>
      <c r="T98" s="31"/>
      <c r="U98" s="596" t="s">
        <v>154</v>
      </c>
      <c r="V98" s="598" t="s">
        <v>410</v>
      </c>
      <c r="W98" s="597">
        <v>12</v>
      </c>
      <c r="X98" s="992">
        <v>150</v>
      </c>
      <c r="Y98" s="124"/>
      <c r="Z98" s="31"/>
      <c r="AA98" s="10"/>
      <c r="AB98" s="11"/>
      <c r="AC98" s="11"/>
      <c r="AD98" s="53"/>
      <c r="AE98" s="124"/>
      <c r="AF98" s="248"/>
      <c r="AG98" s="13"/>
      <c r="AH98" s="13"/>
      <c r="AI98" s="11"/>
      <c r="AJ98" s="74"/>
      <c r="AK98" s="124"/>
      <c r="AL98" s="31"/>
      <c r="AM98" s="10"/>
      <c r="AN98" s="11"/>
      <c r="AO98" s="11"/>
      <c r="AP98" s="6"/>
      <c r="AQ98" s="67"/>
      <c r="AR98" s="50"/>
      <c r="AS98" s="50"/>
      <c r="AT98" s="63"/>
      <c r="AU98" s="12"/>
    </row>
    <row r="99" spans="1:47" ht="12.75">
      <c r="A99" s="8"/>
      <c r="B99" s="13"/>
      <c r="C99" s="50"/>
      <c r="D99" s="124"/>
      <c r="E99" s="124"/>
      <c r="F99" s="31"/>
      <c r="G99" s="10"/>
      <c r="H99" s="11"/>
      <c r="I99" s="6"/>
      <c r="J99" s="53"/>
      <c r="K99" s="124"/>
      <c r="L99" s="124"/>
      <c r="M99" s="805"/>
      <c r="N99" s="987"/>
      <c r="O99" s="811"/>
      <c r="P99" s="815"/>
      <c r="Q99" s="816"/>
      <c r="R99" s="124"/>
      <c r="S99" s="124"/>
      <c r="T99" s="31"/>
      <c r="U99" s="768" t="s">
        <v>86</v>
      </c>
      <c r="V99" s="788"/>
      <c r="W99" s="787"/>
      <c r="X99" s="755"/>
      <c r="Y99" s="124"/>
      <c r="Z99" s="31"/>
      <c r="AA99" s="10"/>
      <c r="AB99" s="11"/>
      <c r="AC99" s="11"/>
      <c r="AD99" s="53"/>
      <c r="AE99" s="124"/>
      <c r="AF99" s="248"/>
      <c r="AG99" s="13"/>
      <c r="AH99" s="13"/>
      <c r="AI99" s="11"/>
      <c r="AJ99" s="74"/>
      <c r="AK99" s="124"/>
      <c r="AL99" s="31"/>
      <c r="AM99" s="10"/>
      <c r="AN99" s="11"/>
      <c r="AO99" s="11"/>
      <c r="AP99" s="6"/>
      <c r="AQ99" s="67"/>
      <c r="AR99" s="50"/>
      <c r="AS99" s="50"/>
      <c r="AT99" s="63"/>
      <c r="AU99" s="12"/>
    </row>
    <row r="100" spans="1:47" ht="12.75">
      <c r="A100" s="8"/>
      <c r="B100" s="21"/>
      <c r="C100" s="51"/>
      <c r="D100" s="125"/>
      <c r="E100" s="125"/>
      <c r="F100" s="532"/>
      <c r="G100" s="17"/>
      <c r="H100" s="19"/>
      <c r="I100" s="18"/>
      <c r="J100" s="56"/>
      <c r="K100" s="125"/>
      <c r="L100" s="125"/>
      <c r="M100" s="1043"/>
      <c r="N100" s="989"/>
      <c r="O100" s="817"/>
      <c r="P100" s="818"/>
      <c r="Q100" s="819"/>
      <c r="R100" s="125"/>
      <c r="S100" s="125"/>
      <c r="T100" s="370"/>
      <c r="U100" s="1089">
        <v>1000</v>
      </c>
      <c r="V100" s="1103" t="s">
        <v>410</v>
      </c>
      <c r="W100" s="1090">
        <v>10</v>
      </c>
      <c r="X100" s="1287">
        <v>125</v>
      </c>
      <c r="Y100" s="125"/>
      <c r="Z100" s="365"/>
      <c r="AA100" s="17"/>
      <c r="AB100" s="19"/>
      <c r="AC100" s="19"/>
      <c r="AD100" s="56"/>
      <c r="AE100" s="125"/>
      <c r="AF100" s="532"/>
      <c r="AG100" s="21"/>
      <c r="AH100" s="21"/>
      <c r="AI100" s="19"/>
      <c r="AJ100" s="192"/>
      <c r="AK100" s="125"/>
      <c r="AL100" s="365"/>
      <c r="AM100" s="17"/>
      <c r="AN100" s="19"/>
      <c r="AO100" s="19"/>
      <c r="AP100" s="18"/>
      <c r="AQ100" s="92"/>
      <c r="AR100" s="51"/>
      <c r="AS100" s="51"/>
      <c r="AT100" s="64"/>
      <c r="AU100" s="20"/>
    </row>
    <row r="101" spans="1:47" s="3" customFormat="1" ht="16.5">
      <c r="A101" s="8"/>
      <c r="B101" s="535">
        <v>30</v>
      </c>
      <c r="C101" s="536" t="s">
        <v>148</v>
      </c>
      <c r="D101" s="124" t="s">
        <v>148</v>
      </c>
      <c r="E101" s="124"/>
      <c r="F101" s="1235" t="s">
        <v>149</v>
      </c>
      <c r="G101" s="789"/>
      <c r="H101" s="790"/>
      <c r="I101" s="791"/>
      <c r="J101" s="990"/>
      <c r="K101" s="124"/>
      <c r="L101" s="124"/>
      <c r="M101" s="1255"/>
      <c r="N101" s="814"/>
      <c r="O101" s="811"/>
      <c r="P101" s="815"/>
      <c r="Q101" s="816"/>
      <c r="R101" s="124"/>
      <c r="S101" s="124"/>
      <c r="T101" s="1243"/>
      <c r="U101" s="10"/>
      <c r="V101" s="6"/>
      <c r="W101" s="11"/>
      <c r="X101" s="53"/>
      <c r="Y101" s="124"/>
      <c r="Z101" s="1240"/>
      <c r="AA101" s="10"/>
      <c r="AB101" s="11"/>
      <c r="AC101" s="11"/>
      <c r="AD101" s="53"/>
      <c r="AE101" s="124"/>
      <c r="AF101" s="1238"/>
      <c r="AG101" s="13"/>
      <c r="AH101" s="13"/>
      <c r="AI101" s="11"/>
      <c r="AJ101" s="74"/>
      <c r="AK101" s="124" t="s">
        <v>148</v>
      </c>
      <c r="AL101" s="116" t="s">
        <v>325</v>
      </c>
      <c r="AM101" s="10"/>
      <c r="AN101" s="11"/>
      <c r="AO101" s="11"/>
      <c r="AP101" s="6"/>
      <c r="AQ101" s="67"/>
      <c r="AR101" s="50"/>
      <c r="AS101" s="50"/>
      <c r="AT101" s="63"/>
      <c r="AU101" s="12"/>
    </row>
    <row r="102" spans="1:47" s="3" customFormat="1" ht="16.5">
      <c r="A102" s="8"/>
      <c r="B102" s="535"/>
      <c r="C102" s="536"/>
      <c r="D102" s="124"/>
      <c r="E102" s="124"/>
      <c r="F102" s="1236"/>
      <c r="G102" s="789"/>
      <c r="H102" s="790"/>
      <c r="I102" s="791"/>
      <c r="J102" s="990"/>
      <c r="K102" s="124"/>
      <c r="L102" s="124"/>
      <c r="M102" s="1240"/>
      <c r="N102" s="814"/>
      <c r="O102" s="811"/>
      <c r="P102" s="815"/>
      <c r="Q102" s="816"/>
      <c r="R102" s="124"/>
      <c r="S102" s="124"/>
      <c r="T102" s="1243"/>
      <c r="U102" s="10"/>
      <c r="V102" s="6"/>
      <c r="W102" s="11"/>
      <c r="X102" s="53"/>
      <c r="Y102" s="124"/>
      <c r="Z102" s="1240"/>
      <c r="AA102" s="10"/>
      <c r="AB102" s="11"/>
      <c r="AC102" s="11"/>
      <c r="AD102" s="53"/>
      <c r="AE102" s="124"/>
      <c r="AF102" s="1238"/>
      <c r="AG102" s="13"/>
      <c r="AH102" s="13"/>
      <c r="AI102" s="11"/>
      <c r="AJ102" s="74"/>
      <c r="AK102" s="124"/>
      <c r="AL102" s="116"/>
      <c r="AM102" s="10"/>
      <c r="AN102" s="11"/>
      <c r="AO102" s="11"/>
      <c r="AP102" s="50"/>
      <c r="AQ102" s="67"/>
      <c r="AR102" s="50"/>
      <c r="AS102" s="50"/>
      <c r="AT102" s="63"/>
      <c r="AU102" s="12"/>
    </row>
    <row r="103" spans="1:47" s="3" customFormat="1" ht="17.25" thickBot="1">
      <c r="A103" s="8"/>
      <c r="B103" s="824"/>
      <c r="C103" s="865"/>
      <c r="D103" s="126"/>
      <c r="E103" s="126"/>
      <c r="F103" s="1237"/>
      <c r="G103" s="1293"/>
      <c r="H103" s="1294"/>
      <c r="I103" s="1295"/>
      <c r="J103" s="1296"/>
      <c r="K103" s="126"/>
      <c r="L103" s="126"/>
      <c r="M103" s="1242"/>
      <c r="N103" s="925"/>
      <c r="O103" s="926"/>
      <c r="P103" s="927"/>
      <c r="Q103" s="928"/>
      <c r="R103" s="126"/>
      <c r="S103" s="126"/>
      <c r="T103" s="1261"/>
      <c r="U103" s="78"/>
      <c r="V103" s="77"/>
      <c r="W103" s="79"/>
      <c r="X103" s="76"/>
      <c r="Y103" s="126"/>
      <c r="Z103" s="1242"/>
      <c r="AA103" s="78"/>
      <c r="AB103" s="79"/>
      <c r="AC103" s="79"/>
      <c r="AD103" s="76"/>
      <c r="AE103" s="126"/>
      <c r="AF103" s="1275"/>
      <c r="AG103" s="81"/>
      <c r="AH103" s="81"/>
      <c r="AI103" s="79"/>
      <c r="AJ103" s="193"/>
      <c r="AK103" s="126"/>
      <c r="AL103" s="366"/>
      <c r="AM103" s="78"/>
      <c r="AN103" s="79"/>
      <c r="AO103" s="79"/>
      <c r="AP103" s="76"/>
      <c r="AQ103" s="87"/>
      <c r="AR103" s="80"/>
      <c r="AS103" s="80"/>
      <c r="AT103" s="83"/>
      <c r="AU103" s="84"/>
    </row>
    <row r="104" spans="1:47" ht="13.5" thickTop="1">
      <c r="A104" s="249"/>
      <c r="B104" s="14"/>
      <c r="C104" s="6"/>
      <c r="D104" s="124"/>
      <c r="E104" s="124"/>
      <c r="F104" s="31"/>
      <c r="G104" s="40"/>
      <c r="H104" s="6"/>
      <c r="I104" s="6"/>
      <c r="J104" s="6"/>
      <c r="K104" s="124"/>
      <c r="L104" s="124"/>
      <c r="M104" s="31"/>
      <c r="N104" s="40"/>
      <c r="O104" s="6"/>
      <c r="P104" s="6"/>
      <c r="Q104" s="6"/>
      <c r="R104" s="124"/>
      <c r="S104" s="124"/>
      <c r="T104" s="31"/>
      <c r="U104" s="40"/>
      <c r="V104" s="6"/>
      <c r="W104" s="6"/>
      <c r="X104" s="6"/>
      <c r="Y104" s="124"/>
      <c r="Z104" s="31"/>
      <c r="AA104" s="40"/>
      <c r="AB104" s="6"/>
      <c r="AC104" s="6"/>
      <c r="AD104" s="6"/>
      <c r="AE104" s="124"/>
      <c r="AF104" s="31"/>
      <c r="AG104" s="6"/>
      <c r="AH104" s="6"/>
      <c r="AI104" s="6"/>
      <c r="AJ104" s="74"/>
      <c r="AK104" s="124"/>
      <c r="AL104" s="31"/>
      <c r="AM104" s="40"/>
      <c r="AN104" s="6"/>
      <c r="AO104" s="6"/>
      <c r="AP104" s="6"/>
      <c r="AQ104" s="6"/>
      <c r="AR104" s="6"/>
      <c r="AS104" s="6"/>
      <c r="AT104" s="6"/>
      <c r="AU104" s="12"/>
    </row>
    <row r="105" spans="1:47" ht="18">
      <c r="A105" s="159"/>
      <c r="B105" s="31"/>
      <c r="C105" s="870"/>
      <c r="D105" s="876"/>
      <c r="E105" s="876"/>
      <c r="F105" s="871"/>
      <c r="G105" s="871"/>
      <c r="H105" s="31"/>
      <c r="I105" s="31"/>
      <c r="J105" s="39"/>
      <c r="K105" s="127"/>
      <c r="L105" s="127"/>
      <c r="M105" s="39"/>
      <c r="N105" s="764"/>
      <c r="O105" s="1164"/>
      <c r="P105" s="764"/>
      <c r="Q105" s="22"/>
      <c r="R105" s="124"/>
      <c r="S105" s="124"/>
      <c r="T105" s="31"/>
      <c r="U105" s="22"/>
      <c r="V105" s="6"/>
      <c r="W105" s="22"/>
      <c r="X105" s="22"/>
      <c r="Y105" s="124"/>
      <c r="Z105" s="39"/>
      <c r="AA105" s="22"/>
      <c r="AB105" s="6"/>
      <c r="AC105" s="22"/>
      <c r="AD105" s="22"/>
      <c r="AE105" s="124"/>
      <c r="AF105" s="39"/>
      <c r="AG105" s="22"/>
      <c r="AH105" s="22"/>
      <c r="AI105" s="22"/>
      <c r="AJ105" s="70"/>
      <c r="AK105" s="124"/>
      <c r="AL105" s="39"/>
      <c r="AN105" s="4"/>
      <c r="AO105" s="22"/>
      <c r="AP105" s="22"/>
      <c r="AQ105" s="22"/>
      <c r="AR105" s="22"/>
      <c r="AS105" s="22"/>
      <c r="AT105" s="2126" t="s">
        <v>212</v>
      </c>
      <c r="AU105" s="2127"/>
    </row>
    <row r="106" spans="1:47" ht="13.5" thickBot="1">
      <c r="A106" s="47"/>
      <c r="B106" s="7"/>
      <c r="C106" s="7"/>
      <c r="D106" s="129"/>
      <c r="E106" s="129"/>
      <c r="F106" s="26"/>
      <c r="G106" s="7"/>
      <c r="H106" s="5"/>
      <c r="I106" s="7"/>
      <c r="J106" s="7"/>
      <c r="K106" s="129"/>
      <c r="L106" s="129"/>
      <c r="M106" s="26"/>
      <c r="N106" s="7"/>
      <c r="O106" s="5"/>
      <c r="P106" s="7"/>
      <c r="Q106" s="7"/>
      <c r="R106" s="129"/>
      <c r="S106" s="129"/>
      <c r="T106" s="26"/>
      <c r="U106" s="7"/>
      <c r="V106" s="5"/>
      <c r="W106" s="7"/>
      <c r="X106" s="7"/>
      <c r="Y106" s="129"/>
      <c r="Z106" s="26"/>
      <c r="AA106" s="7"/>
      <c r="AB106" s="5"/>
      <c r="AC106" s="7"/>
      <c r="AD106" s="7"/>
      <c r="AE106" s="129"/>
      <c r="AF106" s="26"/>
      <c r="AG106" s="7"/>
      <c r="AH106" s="7"/>
      <c r="AI106" s="7"/>
      <c r="AJ106" s="71"/>
      <c r="AK106" s="129"/>
      <c r="AL106" s="26"/>
      <c r="AM106" s="7"/>
      <c r="AN106" s="5"/>
      <c r="AO106" s="7"/>
      <c r="AP106" s="7"/>
      <c r="AQ106" s="7"/>
      <c r="AR106" s="7"/>
      <c r="AS106" s="7"/>
      <c r="AT106" s="7"/>
      <c r="AU106" s="25"/>
    </row>
    <row r="107" spans="3:47" ht="13.5" thickTop="1">
      <c r="C107" s="22"/>
      <c r="D107" s="124"/>
      <c r="E107" s="124"/>
      <c r="F107" s="39"/>
      <c r="G107" s="22"/>
      <c r="H107" s="6"/>
      <c r="I107" s="22"/>
      <c r="J107" s="22"/>
      <c r="K107" s="124"/>
      <c r="L107" s="124"/>
      <c r="M107" s="39"/>
      <c r="N107" s="22"/>
      <c r="O107" s="6"/>
      <c r="P107" s="22"/>
      <c r="Q107" s="22"/>
      <c r="R107" s="124"/>
      <c r="S107" s="124"/>
      <c r="T107" s="39"/>
      <c r="U107" s="22"/>
      <c r="V107" s="6"/>
      <c r="W107" s="22"/>
      <c r="X107" s="22"/>
      <c r="Y107" s="124"/>
      <c r="Z107" s="39"/>
      <c r="AA107" s="22"/>
      <c r="AB107" s="6"/>
      <c r="AC107" s="22"/>
      <c r="AD107" s="22"/>
      <c r="AE107" s="124"/>
      <c r="AJ107" s="22"/>
      <c r="AK107" s="124"/>
      <c r="AL107" s="1221"/>
      <c r="AP107" s="22"/>
      <c r="AQ107" s="49"/>
      <c r="AR107" s="22"/>
      <c r="AS107" s="22"/>
      <c r="AT107" s="49"/>
      <c r="AU107" s="22"/>
    </row>
    <row r="108" spans="3:47" ht="12.75">
      <c r="C108" s="22"/>
      <c r="D108" s="124"/>
      <c r="E108" s="124"/>
      <c r="F108" s="39"/>
      <c r="G108" s="22"/>
      <c r="H108" s="6"/>
      <c r="I108" s="22"/>
      <c r="J108" s="109"/>
      <c r="K108" s="128"/>
      <c r="L108" s="128"/>
      <c r="M108" s="681"/>
      <c r="N108" s="109"/>
      <c r="O108" s="112"/>
      <c r="P108" s="109"/>
      <c r="Q108" s="109"/>
      <c r="R108" s="128"/>
      <c r="S108" s="128"/>
      <c r="T108" s="681"/>
      <c r="U108" s="109"/>
      <c r="V108" s="112"/>
      <c r="W108" s="109"/>
      <c r="X108" s="109"/>
      <c r="Y108" s="128"/>
      <c r="Z108" s="681"/>
      <c r="AA108" s="109"/>
      <c r="AB108" s="112"/>
      <c r="AC108" s="109"/>
      <c r="AD108" s="109"/>
      <c r="AE108" s="128"/>
      <c r="AF108" s="337"/>
      <c r="AG108" s="107"/>
      <c r="AH108" s="107"/>
      <c r="AI108" s="107"/>
      <c r="AJ108" s="109"/>
      <c r="AK108" s="128"/>
      <c r="AL108" s="39"/>
      <c r="AP108" s="109"/>
      <c r="AQ108" s="22"/>
      <c r="AR108" s="22"/>
      <c r="AS108" s="22"/>
      <c r="AT108" s="22"/>
      <c r="AU108" s="22"/>
    </row>
    <row r="109" spans="3:47" ht="12.75">
      <c r="C109" s="22"/>
      <c r="D109" s="124"/>
      <c r="E109" s="124"/>
      <c r="F109" s="39"/>
      <c r="G109" s="22"/>
      <c r="H109" s="6"/>
      <c r="I109" s="22"/>
      <c r="J109" s="109"/>
      <c r="K109" s="128"/>
      <c r="L109" s="128"/>
      <c r="M109" s="681"/>
      <c r="N109" s="109"/>
      <c r="O109" s="112"/>
      <c r="P109" s="109"/>
      <c r="Q109" s="109"/>
      <c r="R109" s="128"/>
      <c r="S109" s="128"/>
      <c r="T109" s="681"/>
      <c r="U109" s="109"/>
      <c r="V109" s="112"/>
      <c r="W109" s="109"/>
      <c r="X109" s="109"/>
      <c r="Y109" s="128"/>
      <c r="Z109" s="681"/>
      <c r="AA109" s="109"/>
      <c r="AB109" s="112"/>
      <c r="AC109" s="109"/>
      <c r="AD109" s="109"/>
      <c r="AE109" s="128"/>
      <c r="AF109" s="337"/>
      <c r="AG109" s="107"/>
      <c r="AH109" s="107"/>
      <c r="AI109" s="107"/>
      <c r="AJ109" s="109"/>
      <c r="AK109" s="128"/>
      <c r="AL109" s="39"/>
      <c r="AP109" s="22"/>
      <c r="AQ109" s="22"/>
      <c r="AR109" s="22"/>
      <c r="AS109" s="22"/>
      <c r="AT109" s="22"/>
      <c r="AU109" s="22"/>
    </row>
    <row r="110" spans="3:47" ht="12.75">
      <c r="C110" s="22"/>
      <c r="D110" s="124"/>
      <c r="E110" s="124"/>
      <c r="F110" s="39"/>
      <c r="G110" s="22"/>
      <c r="H110" s="6"/>
      <c r="I110" s="22"/>
      <c r="J110" s="109"/>
      <c r="K110" s="128"/>
      <c r="L110" s="128"/>
      <c r="M110" s="681"/>
      <c r="N110" s="109"/>
      <c r="O110" s="112"/>
      <c r="P110" s="109"/>
      <c r="Q110" s="109"/>
      <c r="R110" s="128"/>
      <c r="S110" s="128"/>
      <c r="T110" s="681"/>
      <c r="U110" s="109"/>
      <c r="V110" s="112"/>
      <c r="W110" s="109"/>
      <c r="X110" s="109"/>
      <c r="Y110" s="128"/>
      <c r="Z110" s="681"/>
      <c r="AA110" s="109"/>
      <c r="AB110" s="112"/>
      <c r="AC110" s="109"/>
      <c r="AD110" s="109"/>
      <c r="AE110" s="128"/>
      <c r="AF110" s="337"/>
      <c r="AG110" s="107"/>
      <c r="AH110" s="107"/>
      <c r="AI110" s="107"/>
      <c r="AJ110" s="109"/>
      <c r="AK110" s="128"/>
      <c r="AL110" s="39"/>
      <c r="AP110" s="22"/>
      <c r="AQ110" s="22"/>
      <c r="AR110" s="22"/>
      <c r="AS110" s="22"/>
      <c r="AT110" s="22"/>
      <c r="AU110" s="22"/>
    </row>
    <row r="111" spans="3:47" ht="12.75">
      <c r="C111" s="22"/>
      <c r="D111" s="124"/>
      <c r="E111" s="124"/>
      <c r="F111" s="39"/>
      <c r="G111" s="22"/>
      <c r="H111" s="6"/>
      <c r="I111" s="22"/>
      <c r="J111" s="22"/>
      <c r="K111" s="124"/>
      <c r="L111" s="124"/>
      <c r="M111" s="39"/>
      <c r="N111" s="22"/>
      <c r="O111" s="6"/>
      <c r="P111" s="22"/>
      <c r="Q111" s="22"/>
      <c r="R111" s="124"/>
      <c r="S111" s="124"/>
      <c r="T111" s="39"/>
      <c r="U111" s="22"/>
      <c r="V111" s="6"/>
      <c r="W111" s="22"/>
      <c r="X111" s="22"/>
      <c r="Y111" s="124"/>
      <c r="Z111" s="39"/>
      <c r="AA111" s="22"/>
      <c r="AB111" s="6"/>
      <c r="AC111" s="22"/>
      <c r="AD111" s="22"/>
      <c r="AE111" s="124"/>
      <c r="AJ111" s="22"/>
      <c r="AK111" s="124"/>
      <c r="AL111" s="39"/>
      <c r="AP111" s="22"/>
      <c r="AQ111" s="22"/>
      <c r="AR111" s="22"/>
      <c r="AS111" s="22"/>
      <c r="AT111" s="22"/>
      <c r="AU111" s="22"/>
    </row>
    <row r="112" spans="3:47" ht="12.75">
      <c r="C112" s="22"/>
      <c r="D112" s="124"/>
      <c r="E112" s="124"/>
      <c r="F112" s="39"/>
      <c r="G112" s="22"/>
      <c r="H112" s="6"/>
      <c r="I112" s="22"/>
      <c r="J112" s="22"/>
      <c r="K112" s="124"/>
      <c r="L112" s="124"/>
      <c r="M112" s="39"/>
      <c r="N112" s="22"/>
      <c r="O112" s="6"/>
      <c r="P112" s="22"/>
      <c r="Q112" s="22"/>
      <c r="R112" s="124"/>
      <c r="S112" s="124"/>
      <c r="T112" s="39"/>
      <c r="U112" s="22"/>
      <c r="V112" s="6"/>
      <c r="W112" s="22"/>
      <c r="X112" s="22"/>
      <c r="Y112" s="124"/>
      <c r="Z112" s="39"/>
      <c r="AA112" s="22"/>
      <c r="AB112" s="6"/>
      <c r="AC112" s="22"/>
      <c r="AD112" s="22"/>
      <c r="AE112" s="124"/>
      <c r="AJ112" s="22"/>
      <c r="AK112" s="124"/>
      <c r="AL112" s="39"/>
      <c r="AP112" s="22"/>
      <c r="AQ112" s="22"/>
      <c r="AR112" s="22"/>
      <c r="AS112" s="22"/>
      <c r="AT112" s="22"/>
      <c r="AU112" s="22"/>
    </row>
    <row r="113" spans="3:47" ht="12.75">
      <c r="C113" s="22"/>
      <c r="D113" s="124"/>
      <c r="E113" s="124"/>
      <c r="F113" s="39"/>
      <c r="G113" s="22"/>
      <c r="H113" s="6"/>
      <c r="I113" s="22"/>
      <c r="J113" s="22"/>
      <c r="K113" s="124"/>
      <c r="L113" s="124"/>
      <c r="M113" s="39"/>
      <c r="N113" s="22"/>
      <c r="O113" s="6"/>
      <c r="P113" s="22"/>
      <c r="Q113" s="22"/>
      <c r="R113" s="124"/>
      <c r="S113" s="124"/>
      <c r="T113" s="39"/>
      <c r="U113" s="22"/>
      <c r="V113" s="6"/>
      <c r="W113" s="22"/>
      <c r="X113" s="22"/>
      <c r="Y113" s="124"/>
      <c r="Z113" s="39"/>
      <c r="AA113" s="22"/>
      <c r="AB113" s="6"/>
      <c r="AC113" s="22"/>
      <c r="AD113" s="22"/>
      <c r="AE113" s="124"/>
      <c r="AJ113" s="22"/>
      <c r="AK113" s="124"/>
      <c r="AL113" s="39"/>
      <c r="AP113" s="22"/>
      <c r="AQ113" s="22"/>
      <c r="AR113" s="22"/>
      <c r="AS113" s="22"/>
      <c r="AT113" s="22"/>
      <c r="AU113" s="22"/>
    </row>
    <row r="114" spans="3:47" ht="12.75">
      <c r="C114" s="22"/>
      <c r="D114" s="124"/>
      <c r="E114" s="124"/>
      <c r="F114" s="39"/>
      <c r="G114" s="22"/>
      <c r="H114" s="6"/>
      <c r="I114" s="22"/>
      <c r="J114" s="22"/>
      <c r="K114" s="124"/>
      <c r="L114" s="124"/>
      <c r="M114" s="39"/>
      <c r="N114" s="22"/>
      <c r="O114" s="6"/>
      <c r="P114" s="22"/>
      <c r="Q114" s="22"/>
      <c r="R114" s="124"/>
      <c r="S114" s="124"/>
      <c r="T114" s="39"/>
      <c r="U114" s="22"/>
      <c r="V114" s="6"/>
      <c r="W114" s="22"/>
      <c r="X114" s="22"/>
      <c r="Y114" s="124"/>
      <c r="Z114" s="39"/>
      <c r="AA114" s="22"/>
      <c r="AB114" s="6"/>
      <c r="AC114" s="22"/>
      <c r="AD114" s="22"/>
      <c r="AE114" s="124"/>
      <c r="AJ114" s="22"/>
      <c r="AK114" s="124"/>
      <c r="AL114" s="39"/>
      <c r="AP114" s="22"/>
      <c r="AQ114" s="22"/>
      <c r="AR114" s="22"/>
      <c r="AS114" s="22"/>
      <c r="AT114" s="22"/>
      <c r="AU114" s="22"/>
    </row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59" spans="1:44" ht="12.75">
      <c r="A159" s="708"/>
      <c r="B159" s="708"/>
      <c r="C159" s="708"/>
      <c r="D159" s="709"/>
      <c r="E159" s="709"/>
      <c r="F159" s="710"/>
      <c r="G159" s="708"/>
      <c r="H159" s="711"/>
      <c r="I159" s="711"/>
      <c r="J159" s="711"/>
      <c r="K159" s="709"/>
      <c r="L159" s="709"/>
      <c r="M159" s="711"/>
      <c r="N159" s="709"/>
      <c r="O159" s="711"/>
      <c r="P159" s="711"/>
      <c r="Q159" s="711"/>
      <c r="R159" s="709"/>
      <c r="S159" s="709"/>
      <c r="T159" s="711"/>
      <c r="U159" s="709"/>
      <c r="V159" s="711"/>
      <c r="W159" s="711"/>
      <c r="X159" s="711"/>
      <c r="Y159" s="709"/>
      <c r="Z159" s="711"/>
      <c r="AA159" s="709"/>
      <c r="AB159" s="711"/>
      <c r="AC159" s="711"/>
      <c r="AD159" s="711"/>
      <c r="AE159" s="709"/>
      <c r="AF159" s="710"/>
      <c r="AG159" s="708"/>
      <c r="AH159" s="708"/>
      <c r="AI159" s="708"/>
      <c r="AJ159" s="758" t="s">
        <v>563</v>
      </c>
      <c r="AK159" s="709"/>
      <c r="AL159" s="710"/>
      <c r="AM159" s="708"/>
      <c r="AN159" s="709"/>
      <c r="AO159" s="708"/>
      <c r="AP159" s="708"/>
      <c r="AQ159" s="708"/>
      <c r="AR159" s="708"/>
    </row>
    <row r="160" spans="1:43" ht="12.75">
      <c r="A160" s="3"/>
      <c r="B160" s="3"/>
      <c r="C160" s="3"/>
      <c r="F160" s="116">
        <f aca="true" t="shared" si="0" ref="F160:F166">COUNTIF($D$5:$D$155,G160)</f>
        <v>0</v>
      </c>
      <c r="G160" s="3" t="s">
        <v>151</v>
      </c>
      <c r="I160" s="3"/>
      <c r="J160" s="216"/>
      <c r="M160" s="116">
        <f aca="true" t="shared" si="1" ref="M160:M166">COUNTIF($K$5:$K$155,N160)</f>
        <v>0</v>
      </c>
      <c r="N160" s="3" t="s">
        <v>151</v>
      </c>
      <c r="P160" s="3"/>
      <c r="Q160" s="3"/>
      <c r="T160" s="116">
        <f aca="true" t="shared" si="2" ref="T160:T166">COUNTIF($R$5:$R$155,U160)</f>
        <v>1</v>
      </c>
      <c r="U160" s="3" t="s">
        <v>151</v>
      </c>
      <c r="W160" s="3"/>
      <c r="X160" s="3"/>
      <c r="Z160" s="116">
        <f aca="true" t="shared" si="3" ref="Z160:Z166">COUNTIF($Y$5:$Y$155,AA160)</f>
        <v>1</v>
      </c>
      <c r="AA160" s="3" t="s">
        <v>151</v>
      </c>
      <c r="AC160" s="3"/>
      <c r="AD160" s="3"/>
      <c r="AF160" s="116">
        <f aca="true" t="shared" si="4" ref="AF160:AF166">COUNTIF($AE$5:$AE$155,AG160)</f>
        <v>2</v>
      </c>
      <c r="AG160" s="3" t="s">
        <v>151</v>
      </c>
      <c r="AH160" s="3"/>
      <c r="AI160" s="3"/>
      <c r="AJ160" s="757">
        <f aca="true" t="shared" si="5" ref="AJ160:AJ166">F160+M160+T160+Z160+AF160</f>
        <v>4</v>
      </c>
      <c r="AL160" s="116">
        <f aca="true" t="shared" si="6" ref="AL160:AL166">COUNTIF($AK$5:$AK$155,AM160)</f>
        <v>0</v>
      </c>
      <c r="AM160" s="3" t="s">
        <v>151</v>
      </c>
      <c r="AO160" s="3"/>
      <c r="AP160" s="3"/>
      <c r="AQ160" s="3"/>
    </row>
    <row r="161" spans="1:43" ht="12.75">
      <c r="A161" s="3"/>
      <c r="B161" s="3"/>
      <c r="C161" s="3"/>
      <c r="F161" s="116">
        <f t="shared" si="0"/>
        <v>0</v>
      </c>
      <c r="G161" s="3" t="s">
        <v>134</v>
      </c>
      <c r="I161" s="3"/>
      <c r="J161" s="216"/>
      <c r="M161" s="116">
        <f t="shared" si="1"/>
        <v>3</v>
      </c>
      <c r="N161" s="3" t="s">
        <v>134</v>
      </c>
      <c r="P161" s="3"/>
      <c r="Q161" s="3"/>
      <c r="T161" s="116">
        <f t="shared" si="2"/>
        <v>1</v>
      </c>
      <c r="U161" s="3" t="s">
        <v>134</v>
      </c>
      <c r="W161" s="3"/>
      <c r="X161" s="3"/>
      <c r="Z161" s="116">
        <f t="shared" si="3"/>
        <v>0</v>
      </c>
      <c r="AA161" s="3" t="s">
        <v>134</v>
      </c>
      <c r="AC161" s="3"/>
      <c r="AD161" s="3"/>
      <c r="AF161" s="116">
        <f t="shared" si="4"/>
        <v>0</v>
      </c>
      <c r="AG161" s="3" t="s">
        <v>134</v>
      </c>
      <c r="AH161" s="3"/>
      <c r="AI161" s="3"/>
      <c r="AJ161" s="757">
        <f t="shared" si="5"/>
        <v>4</v>
      </c>
      <c r="AL161" s="116">
        <f t="shared" si="6"/>
        <v>0</v>
      </c>
      <c r="AM161" s="3" t="s">
        <v>134</v>
      </c>
      <c r="AO161" s="3"/>
      <c r="AP161" s="3"/>
      <c r="AQ161" s="3"/>
    </row>
    <row r="162" spans="1:43" ht="12.75">
      <c r="A162" s="3"/>
      <c r="B162" s="3"/>
      <c r="C162" s="3"/>
      <c r="F162" s="116">
        <f t="shared" si="0"/>
        <v>4</v>
      </c>
      <c r="G162" s="3" t="s">
        <v>137</v>
      </c>
      <c r="I162" s="3"/>
      <c r="J162" s="216"/>
      <c r="M162" s="116">
        <f t="shared" si="1"/>
        <v>0</v>
      </c>
      <c r="N162" s="3" t="s">
        <v>137</v>
      </c>
      <c r="P162" s="3"/>
      <c r="Q162" s="3"/>
      <c r="T162" s="116">
        <f t="shared" si="2"/>
        <v>0</v>
      </c>
      <c r="U162" s="3" t="s">
        <v>137</v>
      </c>
      <c r="W162" s="3"/>
      <c r="X162" s="3"/>
      <c r="Z162" s="116">
        <f t="shared" si="3"/>
        <v>0</v>
      </c>
      <c r="AA162" s="3" t="s">
        <v>137</v>
      </c>
      <c r="AC162" s="3"/>
      <c r="AD162" s="3"/>
      <c r="AF162" s="116">
        <f t="shared" si="4"/>
        <v>0</v>
      </c>
      <c r="AG162" s="3" t="s">
        <v>137</v>
      </c>
      <c r="AH162" s="3"/>
      <c r="AI162" s="3"/>
      <c r="AJ162" s="757">
        <f t="shared" si="5"/>
        <v>4</v>
      </c>
      <c r="AL162" s="116">
        <f t="shared" si="6"/>
        <v>0</v>
      </c>
      <c r="AM162" s="3" t="s">
        <v>137</v>
      </c>
      <c r="AO162" s="3"/>
      <c r="AP162" s="3"/>
      <c r="AQ162" s="3"/>
    </row>
    <row r="163" spans="1:43" ht="12.75">
      <c r="A163" s="3"/>
      <c r="B163" s="3"/>
      <c r="C163" s="3"/>
      <c r="F163" s="116">
        <f t="shared" si="0"/>
        <v>0</v>
      </c>
      <c r="G163" s="3" t="s">
        <v>140</v>
      </c>
      <c r="I163" s="3"/>
      <c r="J163" s="216"/>
      <c r="M163" s="116">
        <f t="shared" si="1"/>
        <v>0</v>
      </c>
      <c r="N163" s="3" t="s">
        <v>140</v>
      </c>
      <c r="P163" s="3"/>
      <c r="Q163" s="3"/>
      <c r="T163" s="116">
        <f t="shared" si="2"/>
        <v>4</v>
      </c>
      <c r="U163" s="3" t="s">
        <v>140</v>
      </c>
      <c r="W163" s="3"/>
      <c r="X163" s="3"/>
      <c r="Z163" s="116">
        <f t="shared" si="3"/>
        <v>0</v>
      </c>
      <c r="AA163" s="3" t="s">
        <v>140</v>
      </c>
      <c r="AC163" s="3"/>
      <c r="AD163" s="3"/>
      <c r="AF163" s="116">
        <f t="shared" si="4"/>
        <v>0</v>
      </c>
      <c r="AG163" s="3" t="s">
        <v>140</v>
      </c>
      <c r="AH163" s="3"/>
      <c r="AI163" s="3"/>
      <c r="AJ163" s="757">
        <f t="shared" si="5"/>
        <v>4</v>
      </c>
      <c r="AL163" s="116">
        <f t="shared" si="6"/>
        <v>0</v>
      </c>
      <c r="AM163" s="3" t="s">
        <v>140</v>
      </c>
      <c r="AO163" s="3"/>
      <c r="AP163" s="3"/>
      <c r="AQ163" s="3"/>
    </row>
    <row r="164" spans="1:43" ht="12.75">
      <c r="A164" s="3"/>
      <c r="B164" s="3"/>
      <c r="C164" s="3"/>
      <c r="F164" s="116">
        <f t="shared" si="0"/>
        <v>1</v>
      </c>
      <c r="G164" s="3" t="s">
        <v>142</v>
      </c>
      <c r="I164" s="3"/>
      <c r="J164" s="216"/>
      <c r="M164" s="116">
        <f t="shared" si="1"/>
        <v>0</v>
      </c>
      <c r="N164" s="3" t="s">
        <v>142</v>
      </c>
      <c r="P164" s="3"/>
      <c r="Q164" s="3"/>
      <c r="T164" s="116">
        <f t="shared" si="2"/>
        <v>0</v>
      </c>
      <c r="U164" s="3" t="s">
        <v>142</v>
      </c>
      <c r="W164" s="3"/>
      <c r="X164" s="3"/>
      <c r="Z164" s="116">
        <f t="shared" si="3"/>
        <v>4</v>
      </c>
      <c r="AA164" s="3" t="s">
        <v>142</v>
      </c>
      <c r="AC164" s="3"/>
      <c r="AD164" s="3"/>
      <c r="AF164" s="116">
        <f t="shared" si="4"/>
        <v>0</v>
      </c>
      <c r="AG164" s="3" t="s">
        <v>142</v>
      </c>
      <c r="AH164" s="3"/>
      <c r="AI164" s="3"/>
      <c r="AJ164" s="757">
        <f t="shared" si="5"/>
        <v>5</v>
      </c>
      <c r="AL164" s="116">
        <f t="shared" si="6"/>
        <v>0</v>
      </c>
      <c r="AM164" s="3" t="s">
        <v>142</v>
      </c>
      <c r="AO164" s="3"/>
      <c r="AP164" s="3"/>
      <c r="AQ164" s="3"/>
    </row>
    <row r="165" spans="1:43" ht="12.75">
      <c r="A165" s="3"/>
      <c r="B165" s="3"/>
      <c r="C165" s="3"/>
      <c r="F165" s="116">
        <f t="shared" si="0"/>
        <v>0</v>
      </c>
      <c r="G165" s="3" t="s">
        <v>144</v>
      </c>
      <c r="I165" s="3"/>
      <c r="J165" s="216"/>
      <c r="M165" s="116">
        <f t="shared" si="1"/>
        <v>4</v>
      </c>
      <c r="N165" s="3" t="s">
        <v>144</v>
      </c>
      <c r="P165" s="3"/>
      <c r="Q165" s="3"/>
      <c r="T165" s="116">
        <f t="shared" si="2"/>
        <v>5</v>
      </c>
      <c r="U165" s="3" t="s">
        <v>144</v>
      </c>
      <c r="W165" s="3"/>
      <c r="X165" s="3"/>
      <c r="Z165" s="116">
        <f t="shared" si="3"/>
        <v>0</v>
      </c>
      <c r="AA165" s="3" t="s">
        <v>144</v>
      </c>
      <c r="AC165" s="3"/>
      <c r="AD165" s="3"/>
      <c r="AF165" s="116">
        <f t="shared" si="4"/>
        <v>0</v>
      </c>
      <c r="AG165" s="3" t="s">
        <v>144</v>
      </c>
      <c r="AH165" s="3"/>
      <c r="AI165" s="3"/>
      <c r="AJ165" s="757">
        <f t="shared" si="5"/>
        <v>9</v>
      </c>
      <c r="AL165" s="116">
        <f t="shared" si="6"/>
        <v>5</v>
      </c>
      <c r="AM165" s="3" t="s">
        <v>144</v>
      </c>
      <c r="AO165" s="3"/>
      <c r="AP165" s="3"/>
      <c r="AQ165" s="3"/>
    </row>
    <row r="166" spans="1:43" ht="12.75">
      <c r="A166" s="3"/>
      <c r="B166" s="3"/>
      <c r="C166" s="3"/>
      <c r="F166" s="116">
        <f t="shared" si="0"/>
        <v>5</v>
      </c>
      <c r="G166" s="3" t="s">
        <v>148</v>
      </c>
      <c r="I166" s="3"/>
      <c r="J166" s="216"/>
      <c r="M166" s="116">
        <f t="shared" si="1"/>
        <v>0</v>
      </c>
      <c r="N166" s="3" t="s">
        <v>148</v>
      </c>
      <c r="P166" s="3"/>
      <c r="Q166" s="3"/>
      <c r="T166" s="116">
        <f t="shared" si="2"/>
        <v>0</v>
      </c>
      <c r="U166" s="3" t="s">
        <v>148</v>
      </c>
      <c r="W166" s="3"/>
      <c r="X166" s="3"/>
      <c r="Z166" s="116">
        <f t="shared" si="3"/>
        <v>0</v>
      </c>
      <c r="AA166" s="3" t="s">
        <v>148</v>
      </c>
      <c r="AC166" s="3"/>
      <c r="AD166" s="3"/>
      <c r="AF166" s="116">
        <f t="shared" si="4"/>
        <v>0</v>
      </c>
      <c r="AG166" s="3" t="s">
        <v>148</v>
      </c>
      <c r="AH166" s="3"/>
      <c r="AI166" s="3"/>
      <c r="AJ166" s="757">
        <f t="shared" si="5"/>
        <v>5</v>
      </c>
      <c r="AL166" s="116">
        <f t="shared" si="6"/>
        <v>5</v>
      </c>
      <c r="AM166" s="3" t="s">
        <v>148</v>
      </c>
      <c r="AO166" s="3"/>
      <c r="AP166" s="3"/>
      <c r="AQ166" s="3"/>
    </row>
    <row r="167" spans="1:43" ht="12.75">
      <c r="A167" s="3"/>
      <c r="B167" s="3"/>
      <c r="C167" s="3"/>
      <c r="F167" s="116"/>
      <c r="G167" s="3"/>
      <c r="I167" s="3"/>
      <c r="J167" s="216"/>
      <c r="M167" s="116"/>
      <c r="N167" s="3"/>
      <c r="P167" s="3"/>
      <c r="Q167" s="3"/>
      <c r="T167" s="116"/>
      <c r="U167" s="3"/>
      <c r="W167" s="3"/>
      <c r="X167" s="3"/>
      <c r="Z167" s="116"/>
      <c r="AA167" s="3"/>
      <c r="AC167" s="3"/>
      <c r="AD167" s="3"/>
      <c r="AF167" s="116"/>
      <c r="AG167" s="3"/>
      <c r="AH167" s="3"/>
      <c r="AI167" s="3"/>
      <c r="AJ167" s="3"/>
      <c r="AL167" s="116"/>
      <c r="AM167" s="3"/>
      <c r="AO167" s="3"/>
      <c r="AP167" s="3"/>
      <c r="AQ167" s="3"/>
    </row>
    <row r="168" spans="1:43" ht="12.75">
      <c r="A168" s="3"/>
      <c r="B168" s="3"/>
      <c r="C168" s="3"/>
      <c r="F168" s="721">
        <f>SUM(F160:F166)</f>
        <v>10</v>
      </c>
      <c r="G168" s="721" t="s">
        <v>291</v>
      </c>
      <c r="H168" s="721"/>
      <c r="I168" s="722"/>
      <c r="J168" s="721"/>
      <c r="K168" s="722"/>
      <c r="L168" s="722"/>
      <c r="M168" s="721">
        <f>SUM(M160:M166)</f>
        <v>7</v>
      </c>
      <c r="N168" s="721" t="s">
        <v>291</v>
      </c>
      <c r="O168" s="722"/>
      <c r="P168" s="722"/>
      <c r="Q168" s="722"/>
      <c r="R168" s="722"/>
      <c r="S168" s="722"/>
      <c r="T168" s="721">
        <f>SUM(T160:T166)</f>
        <v>11</v>
      </c>
      <c r="U168" s="721" t="s">
        <v>291</v>
      </c>
      <c r="V168" s="722"/>
      <c r="W168" s="722"/>
      <c r="X168" s="722"/>
      <c r="Y168" s="722"/>
      <c r="Z168" s="721">
        <f>SUM(Z160:Z166)</f>
        <v>5</v>
      </c>
      <c r="AA168" s="721" t="s">
        <v>291</v>
      </c>
      <c r="AB168" s="722"/>
      <c r="AC168" s="722"/>
      <c r="AD168" s="722"/>
      <c r="AE168" s="722"/>
      <c r="AF168" s="721">
        <f>SUM(AF160:AF166)</f>
        <v>2</v>
      </c>
      <c r="AG168" s="721" t="s">
        <v>291</v>
      </c>
      <c r="AH168" s="722"/>
      <c r="AI168" s="722"/>
      <c r="AJ168" s="757">
        <f>F168+M168+T168+Z168+AF168</f>
        <v>35</v>
      </c>
      <c r="AK168" s="722"/>
      <c r="AL168" s="721">
        <f>SUM(AL160:AL166)</f>
        <v>10</v>
      </c>
      <c r="AM168" s="721" t="s">
        <v>291</v>
      </c>
      <c r="AO168" s="3"/>
      <c r="AP168" s="116">
        <f>F168+M168+T168+Z168+AF168+AL168</f>
        <v>45</v>
      </c>
      <c r="AQ168" s="116" t="s">
        <v>557</v>
      </c>
    </row>
    <row r="169" spans="1:43" ht="12.75">
      <c r="A169" s="3"/>
      <c r="B169" s="3"/>
      <c r="C169" s="3"/>
      <c r="F169" s="116"/>
      <c r="G169" s="3"/>
      <c r="I169" s="3"/>
      <c r="J169" s="3"/>
      <c r="M169" s="116"/>
      <c r="N169" s="3"/>
      <c r="P169" s="3"/>
      <c r="Q169" s="3"/>
      <c r="T169" s="116"/>
      <c r="U169" s="3"/>
      <c r="W169" s="3"/>
      <c r="X169" s="3"/>
      <c r="Z169" s="116"/>
      <c r="AA169" s="3"/>
      <c r="AC169" s="3"/>
      <c r="AD169" s="3"/>
      <c r="AF169" s="116"/>
      <c r="AG169" s="3"/>
      <c r="AH169" s="3"/>
      <c r="AI169" s="3"/>
      <c r="AJ169" s="3"/>
      <c r="AL169" s="116"/>
      <c r="AM169" s="3"/>
      <c r="AO169" s="3"/>
      <c r="AP169" s="3"/>
      <c r="AQ169" s="3"/>
    </row>
    <row r="170" spans="1:43" ht="12.75">
      <c r="A170" s="3"/>
      <c r="B170" s="3"/>
      <c r="C170" s="3"/>
      <c r="F170" s="116"/>
      <c r="G170" s="3"/>
      <c r="I170" s="3"/>
      <c r="J170" s="3"/>
      <c r="M170" s="116"/>
      <c r="N170" s="3"/>
      <c r="P170" s="3"/>
      <c r="Q170" s="3"/>
      <c r="T170" s="116"/>
      <c r="U170" s="3"/>
      <c r="W170" s="3"/>
      <c r="X170" s="3"/>
      <c r="Z170" s="116"/>
      <c r="AA170" s="3"/>
      <c r="AC170" s="3"/>
      <c r="AD170" s="3"/>
      <c r="AF170" s="116"/>
      <c r="AG170" s="3"/>
      <c r="AH170" s="3"/>
      <c r="AI170" s="3"/>
      <c r="AJ170" s="3"/>
      <c r="AL170" s="116"/>
      <c r="AM170" s="3"/>
      <c r="AO170" s="3"/>
      <c r="AP170" s="3"/>
      <c r="AQ170" s="3"/>
    </row>
    <row r="171" spans="1:43" ht="12.75">
      <c r="A171" s="3"/>
      <c r="B171" s="3"/>
      <c r="C171" s="3"/>
      <c r="F171" s="116"/>
      <c r="G171" s="3"/>
      <c r="I171" s="3"/>
      <c r="J171" s="3"/>
      <c r="M171" s="116"/>
      <c r="N171" s="3"/>
      <c r="P171" s="3"/>
      <c r="Q171" s="3"/>
      <c r="T171" s="116"/>
      <c r="U171" s="3"/>
      <c r="W171" s="3"/>
      <c r="X171" s="3"/>
      <c r="Z171" s="116"/>
      <c r="AA171" s="3"/>
      <c r="AC171" s="3"/>
      <c r="AD171" s="3"/>
      <c r="AF171" s="116"/>
      <c r="AG171" s="3"/>
      <c r="AH171" s="3"/>
      <c r="AI171" s="3"/>
      <c r="AJ171" s="3"/>
      <c r="AL171" s="116"/>
      <c r="AM171" s="3"/>
      <c r="AO171" s="3"/>
      <c r="AP171" s="3"/>
      <c r="AQ171" s="3"/>
    </row>
    <row r="172" spans="1:43" ht="12.75">
      <c r="A172" s="3"/>
      <c r="B172" s="3"/>
      <c r="C172" s="3"/>
      <c r="F172" s="116">
        <f>COUNTIF($F$5:$F$155,"GREY(T)")</f>
        <v>0</v>
      </c>
      <c r="G172" s="116" t="s">
        <v>554</v>
      </c>
      <c r="I172" s="3"/>
      <c r="J172" s="108"/>
      <c r="K172" s="221"/>
      <c r="L172" s="221"/>
      <c r="M172" s="116">
        <f>COUNTIF($M$5:$M$155,N172)</f>
        <v>6</v>
      </c>
      <c r="N172" s="160" t="s">
        <v>152</v>
      </c>
      <c r="O172" s="108"/>
      <c r="P172" s="108"/>
      <c r="Q172" s="108"/>
      <c r="R172" s="221"/>
      <c r="S172" s="221"/>
      <c r="T172" s="116">
        <f>COUNTIF($T$5:$T$155,U172)</f>
        <v>5</v>
      </c>
      <c r="U172" s="160" t="s">
        <v>321</v>
      </c>
      <c r="V172" s="108"/>
      <c r="W172" s="108"/>
      <c r="X172" s="108"/>
      <c r="Y172" s="221"/>
      <c r="Z172" s="116">
        <f>COUNTIF($Z$5:$Z$155,AA172)</f>
        <v>5</v>
      </c>
      <c r="AA172" s="116" t="s">
        <v>551</v>
      </c>
      <c r="AC172" s="3"/>
      <c r="AD172" s="108"/>
      <c r="AE172" s="221"/>
      <c r="AF172" s="116">
        <f>COUNTIF($AF$5:$AF$155,AG172)</f>
        <v>2</v>
      </c>
      <c r="AG172" s="160" t="s">
        <v>315</v>
      </c>
      <c r="AH172" s="108"/>
      <c r="AI172" s="108"/>
      <c r="AJ172" s="108"/>
      <c r="AK172" s="221"/>
      <c r="AL172" s="116">
        <f>COUNTIF($AL$5:$AL$155,AM172)</f>
        <v>2</v>
      </c>
      <c r="AM172" s="3" t="s">
        <v>150</v>
      </c>
      <c r="AO172" s="3"/>
      <c r="AP172" s="3"/>
      <c r="AQ172" s="3"/>
    </row>
    <row r="173" spans="1:43" ht="12.75">
      <c r="A173" s="3"/>
      <c r="B173" s="3"/>
      <c r="C173" s="3"/>
      <c r="F173" s="116">
        <f>COUNTIF($F$5:$F$155,G173)</f>
        <v>4</v>
      </c>
      <c r="G173" s="116" t="s">
        <v>555</v>
      </c>
      <c r="I173" s="3"/>
      <c r="J173" s="3"/>
      <c r="M173" s="116">
        <f>COUNTIF($M$5:$M$155,N173)</f>
        <v>0</v>
      </c>
      <c r="N173" s="116" t="s">
        <v>503</v>
      </c>
      <c r="P173" s="3"/>
      <c r="Q173" s="3"/>
      <c r="T173" s="116">
        <f>COUNTIF($T$5:$T$155,U173)</f>
        <v>0</v>
      </c>
      <c r="U173" s="116" t="s">
        <v>322</v>
      </c>
      <c r="W173" s="3"/>
      <c r="X173" s="3"/>
      <c r="Z173" s="116">
        <f>COUNTIF($Z$5:$Z$155,AA173)</f>
        <v>0</v>
      </c>
      <c r="AA173" s="116" t="s">
        <v>552</v>
      </c>
      <c r="AC173" s="3"/>
      <c r="AD173" s="3"/>
      <c r="AF173" s="116"/>
      <c r="AG173" s="3"/>
      <c r="AH173" s="3"/>
      <c r="AI173" s="3"/>
      <c r="AJ173" s="3"/>
      <c r="AL173" s="116">
        <f>COUNTIF($AL$5:$AL156,AM173)</f>
        <v>5</v>
      </c>
      <c r="AM173" s="3" t="s">
        <v>246</v>
      </c>
      <c r="AO173" s="3"/>
      <c r="AP173" s="3"/>
      <c r="AQ173" s="3"/>
    </row>
    <row r="174" spans="1:43" ht="12.75">
      <c r="A174" s="3"/>
      <c r="B174" s="3"/>
      <c r="C174" s="3"/>
      <c r="F174" s="116">
        <f>COUNTIF($F$5:$F$155,"GREY(T/P)")</f>
        <v>0</v>
      </c>
      <c r="G174" s="116" t="s">
        <v>556</v>
      </c>
      <c r="I174" s="3"/>
      <c r="J174" s="3"/>
      <c r="M174" s="116">
        <f>COUNTIF($M$5:$M$155,N174)</f>
        <v>1</v>
      </c>
      <c r="N174" s="116" t="s">
        <v>504</v>
      </c>
      <c r="P174" s="3"/>
      <c r="Q174" s="3"/>
      <c r="T174" s="116">
        <f>COUNTIF($T$5:$T$155,U174)</f>
        <v>0</v>
      </c>
      <c r="U174" s="116" t="s">
        <v>397</v>
      </c>
      <c r="W174" s="3"/>
      <c r="X174" s="3"/>
      <c r="Z174" s="116"/>
      <c r="AA174" s="3"/>
      <c r="AC174" s="3"/>
      <c r="AD174" s="3"/>
      <c r="AF174" s="116"/>
      <c r="AG174" s="3"/>
      <c r="AH174" s="3"/>
      <c r="AI174" s="3"/>
      <c r="AJ174" s="3"/>
      <c r="AL174" s="116">
        <f>COUNTIF($AL$5:$AL156,AM174)</f>
        <v>3</v>
      </c>
      <c r="AM174" s="3" t="s">
        <v>325</v>
      </c>
      <c r="AO174" s="3"/>
      <c r="AP174" s="3"/>
      <c r="AQ174" s="3"/>
    </row>
    <row r="175" spans="1:43" ht="12.75">
      <c r="A175" s="3"/>
      <c r="B175" s="3"/>
      <c r="C175" s="3"/>
      <c r="F175" s="116">
        <f>COUNTIF($F$5:$F$155,"SCOT")</f>
        <v>6</v>
      </c>
      <c r="G175" s="116" t="s">
        <v>149</v>
      </c>
      <c r="I175" s="3"/>
      <c r="J175" s="3"/>
      <c r="M175" s="116"/>
      <c r="N175" s="116"/>
      <c r="P175" s="3"/>
      <c r="Q175" s="3"/>
      <c r="T175" s="116">
        <f>COUNTIF($T$5:$T$155,U175)</f>
        <v>2</v>
      </c>
      <c r="U175" s="116" t="s">
        <v>396</v>
      </c>
      <c r="W175" s="3"/>
      <c r="X175" s="3"/>
      <c r="Z175" s="116"/>
      <c r="AA175" s="3"/>
      <c r="AC175" s="3"/>
      <c r="AD175" s="3"/>
      <c r="AF175" s="116"/>
      <c r="AG175" s="3"/>
      <c r="AH175" s="3"/>
      <c r="AI175" s="3"/>
      <c r="AJ175" s="3"/>
      <c r="AL175" s="116"/>
      <c r="AM175" s="3"/>
      <c r="AO175" s="3"/>
      <c r="AP175" s="3"/>
      <c r="AQ175" s="3"/>
    </row>
    <row r="176" spans="1:43" ht="12.75">
      <c r="A176" s="3"/>
      <c r="B176" s="3"/>
      <c r="C176" s="3"/>
      <c r="F176" s="116"/>
      <c r="G176" s="3"/>
      <c r="I176" s="3"/>
      <c r="J176" s="3"/>
      <c r="M176" s="116"/>
      <c r="N176" s="3"/>
      <c r="P176" s="3"/>
      <c r="Q176" s="3"/>
      <c r="T176" s="116">
        <f>COUNTIF($T$5:$T$155,U176)</f>
        <v>4</v>
      </c>
      <c r="U176" s="1464" t="s">
        <v>702</v>
      </c>
      <c r="W176" s="3"/>
      <c r="X176" s="3"/>
      <c r="Z176" s="116"/>
      <c r="AA176" s="3"/>
      <c r="AC176" s="3"/>
      <c r="AD176" s="3"/>
      <c r="AF176" s="116"/>
      <c r="AG176" s="3"/>
      <c r="AH176" s="3"/>
      <c r="AI176" s="3"/>
      <c r="AJ176" s="3"/>
      <c r="AL176" s="1211"/>
      <c r="AM176" s="119"/>
      <c r="AO176" s="3"/>
      <c r="AP176" s="3"/>
      <c r="AQ176" s="3"/>
    </row>
    <row r="177" spans="1:43" ht="12.75">
      <c r="A177" s="3"/>
      <c r="B177" s="3"/>
      <c r="C177" s="3"/>
      <c r="F177" s="116"/>
      <c r="G177" s="3"/>
      <c r="I177" s="3"/>
      <c r="J177" s="3"/>
      <c r="M177" s="116"/>
      <c r="N177" s="3"/>
      <c r="P177" s="3"/>
      <c r="Q177" s="3"/>
      <c r="T177" s="116"/>
      <c r="U177" s="116"/>
      <c r="W177" s="3"/>
      <c r="X177" s="3"/>
      <c r="Z177" s="116"/>
      <c r="AA177" s="3"/>
      <c r="AC177" s="3"/>
      <c r="AD177" s="3"/>
      <c r="AF177" s="116"/>
      <c r="AG177" s="3"/>
      <c r="AH177" s="3"/>
      <c r="AI177" s="3"/>
      <c r="AJ177" s="3"/>
      <c r="AL177" s="1211"/>
      <c r="AM177" s="119"/>
      <c r="AO177" s="3"/>
      <c r="AP177" s="3"/>
      <c r="AQ177" s="3"/>
    </row>
    <row r="178" spans="1:44" ht="12.75">
      <c r="A178" s="116"/>
      <c r="B178" s="116"/>
      <c r="C178" s="116"/>
      <c r="D178" s="222"/>
      <c r="E178" s="222"/>
      <c r="F178" s="721">
        <f>SUM(F172:F175)</f>
        <v>10</v>
      </c>
      <c r="G178" s="721" t="s">
        <v>291</v>
      </c>
      <c r="H178" s="721"/>
      <c r="I178" s="721"/>
      <c r="J178" s="721"/>
      <c r="K178" s="721"/>
      <c r="L178" s="721"/>
      <c r="M178" s="721">
        <f>SUM(M172:M175)</f>
        <v>7</v>
      </c>
      <c r="N178" s="721" t="s">
        <v>291</v>
      </c>
      <c r="O178" s="721"/>
      <c r="P178" s="721"/>
      <c r="Q178" s="721"/>
      <c r="R178" s="721"/>
      <c r="S178" s="721"/>
      <c r="T178" s="721">
        <f>SUM(T172:T176)</f>
        <v>11</v>
      </c>
      <c r="U178" s="721" t="s">
        <v>291</v>
      </c>
      <c r="V178" s="721"/>
      <c r="W178" s="721"/>
      <c r="X178" s="721"/>
      <c r="Y178" s="721"/>
      <c r="Z178" s="721">
        <f>SUM(Z172:Z175)</f>
        <v>5</v>
      </c>
      <c r="AA178" s="721" t="s">
        <v>291</v>
      </c>
      <c r="AB178" s="721"/>
      <c r="AC178" s="721"/>
      <c r="AD178" s="721"/>
      <c r="AE178" s="721"/>
      <c r="AF178" s="721">
        <f>SUM(AF172:AF175)</f>
        <v>2</v>
      </c>
      <c r="AG178" s="721" t="s">
        <v>291</v>
      </c>
      <c r="AH178" s="721"/>
      <c r="AI178" s="721"/>
      <c r="AJ178" s="721"/>
      <c r="AK178" s="721"/>
      <c r="AL178" s="721">
        <f>SUM(AL172:AL175)</f>
        <v>10</v>
      </c>
      <c r="AM178" s="721" t="s">
        <v>291</v>
      </c>
      <c r="AN178" s="116"/>
      <c r="AO178" s="116"/>
      <c r="AP178" s="116"/>
      <c r="AQ178" s="116"/>
      <c r="AR178" s="116"/>
    </row>
    <row r="179" spans="1:44" ht="12.75">
      <c r="A179" s="3"/>
      <c r="B179" s="3"/>
      <c r="C179" s="3"/>
      <c r="F179" s="116"/>
      <c r="G179" s="3"/>
      <c r="I179" s="3"/>
      <c r="J179" s="3"/>
      <c r="M179" s="116"/>
      <c r="N179" s="3"/>
      <c r="P179" s="3"/>
      <c r="Q179" s="3"/>
      <c r="T179" s="116"/>
      <c r="U179" s="3"/>
      <c r="W179" s="3"/>
      <c r="X179" s="3"/>
      <c r="Z179" s="116"/>
      <c r="AA179" s="3"/>
      <c r="AC179" s="3"/>
      <c r="AD179" s="3"/>
      <c r="AF179" s="116"/>
      <c r="AG179" s="3"/>
      <c r="AH179" s="3"/>
      <c r="AI179" s="3"/>
      <c r="AJ179" s="3"/>
      <c r="AL179" s="1211"/>
      <c r="AM179" s="119"/>
      <c r="AO179" s="3"/>
      <c r="AP179" s="3"/>
      <c r="AQ179" s="3"/>
      <c r="AR179" s="3"/>
    </row>
    <row r="180" spans="1:43" ht="12.75">
      <c r="A180" s="116"/>
      <c r="B180" s="116"/>
      <c r="C180" s="116"/>
      <c r="D180" s="222"/>
      <c r="E180" s="222"/>
      <c r="F180" s="723">
        <f>SUM($F$168-$F$190)</f>
        <v>9</v>
      </c>
      <c r="G180" s="723" t="s">
        <v>268</v>
      </c>
      <c r="H180" s="723"/>
      <c r="I180" s="723"/>
      <c r="J180" s="723"/>
      <c r="K180" s="723"/>
      <c r="L180" s="723"/>
      <c r="M180" s="723">
        <f>SUM($M$168-$M$190)</f>
        <v>7</v>
      </c>
      <c r="N180" s="723"/>
      <c r="O180" s="723"/>
      <c r="P180" s="723"/>
      <c r="Q180" s="723"/>
      <c r="R180" s="723"/>
      <c r="S180" s="723"/>
      <c r="T180" s="723">
        <f>SUM($T$168-$T$190)</f>
        <v>11</v>
      </c>
      <c r="U180" s="723" t="s">
        <v>558</v>
      </c>
      <c r="V180" s="723"/>
      <c r="W180" s="723"/>
      <c r="X180" s="723"/>
      <c r="Y180" s="723"/>
      <c r="Z180" s="723"/>
      <c r="AA180" s="723"/>
      <c r="AB180" s="723"/>
      <c r="AC180" s="723"/>
      <c r="AD180" s="723"/>
      <c r="AE180" s="723"/>
      <c r="AF180" s="723"/>
      <c r="AG180" s="723"/>
      <c r="AH180" s="723"/>
      <c r="AI180" s="723"/>
      <c r="AJ180" s="723"/>
      <c r="AK180" s="723"/>
      <c r="AL180" s="723"/>
      <c r="AM180" s="723"/>
      <c r="AO180" s="3"/>
      <c r="AP180" s="3"/>
      <c r="AQ180" s="3"/>
    </row>
    <row r="181" spans="1:43" ht="13.5" thickBot="1">
      <c r="A181" s="116"/>
      <c r="B181" s="116"/>
      <c r="C181" s="116"/>
      <c r="D181" s="222"/>
      <c r="E181" s="222"/>
      <c r="F181" s="116"/>
      <c r="G181" s="116"/>
      <c r="H181" s="116"/>
      <c r="I181" s="116"/>
      <c r="J181" s="116"/>
      <c r="K181" s="222"/>
      <c r="L181" s="222"/>
      <c r="M181" s="116"/>
      <c r="N181" s="116"/>
      <c r="O181" s="116"/>
      <c r="P181" s="116"/>
      <c r="Q181" s="116"/>
      <c r="R181" s="222"/>
      <c r="S181" s="222"/>
      <c r="T181" s="116"/>
      <c r="U181" s="116"/>
      <c r="V181" s="116"/>
      <c r="W181" s="116"/>
      <c r="X181" s="116"/>
      <c r="Y181" s="222"/>
      <c r="Z181" s="116"/>
      <c r="AA181" s="116"/>
      <c r="AB181" s="116"/>
      <c r="AC181" s="116"/>
      <c r="AD181" s="116"/>
      <c r="AE181" s="222"/>
      <c r="AF181" s="116"/>
      <c r="AG181" s="116"/>
      <c r="AH181" s="116"/>
      <c r="AI181" s="116"/>
      <c r="AJ181" s="758">
        <f>AJ182</f>
        <v>0</v>
      </c>
      <c r="AK181" s="222"/>
      <c r="AL181" s="116"/>
      <c r="AM181" s="116"/>
      <c r="AO181" s="3"/>
      <c r="AP181" s="116"/>
      <c r="AQ181" s="116"/>
    </row>
    <row r="182" spans="1:43" ht="12.75">
      <c r="A182" s="116"/>
      <c r="B182" s="116"/>
      <c r="C182" s="116"/>
      <c r="D182" s="222"/>
      <c r="E182" s="222"/>
      <c r="F182" s="116">
        <f>COUNTIF($E$5:$E$155,"Mon(night)")</f>
        <v>0</v>
      </c>
      <c r="G182" s="3" t="s">
        <v>151</v>
      </c>
      <c r="H182" s="116"/>
      <c r="I182" s="116"/>
      <c r="J182" s="116"/>
      <c r="K182" s="222"/>
      <c r="L182" s="222"/>
      <c r="M182" s="116"/>
      <c r="N182" s="3" t="s">
        <v>151</v>
      </c>
      <c r="O182" s="116"/>
      <c r="P182" s="116"/>
      <c r="Q182" s="116"/>
      <c r="R182" s="222"/>
      <c r="S182" s="222"/>
      <c r="T182" s="716">
        <f>COUNTIF($S$5:$S$156,"Mon(night)")</f>
        <v>0</v>
      </c>
      <c r="U182" s="6" t="s">
        <v>151</v>
      </c>
      <c r="V182" s="31"/>
      <c r="W182" s="31"/>
      <c r="X182" s="31"/>
      <c r="Y182" s="734"/>
      <c r="Z182" s="735">
        <f>COUNTIF($S$5:$S$155,"Mon(sand)")</f>
        <v>0</v>
      </c>
      <c r="AA182" s="214" t="s">
        <v>151</v>
      </c>
      <c r="AB182" s="735"/>
      <c r="AC182" s="735"/>
      <c r="AD182" s="735"/>
      <c r="AE182" s="734"/>
      <c r="AF182" s="735">
        <f>T160-T182</f>
        <v>1</v>
      </c>
      <c r="AG182" s="214" t="s">
        <v>151</v>
      </c>
      <c r="AH182" s="735"/>
      <c r="AI182" s="735"/>
      <c r="AJ182" s="757">
        <f aca="true" t="shared" si="7" ref="AJ182:AJ188">F182+T182</f>
        <v>0</v>
      </c>
      <c r="AK182" s="222"/>
      <c r="AL182" s="116"/>
      <c r="AM182" s="3" t="s">
        <v>151</v>
      </c>
      <c r="AO182" s="3"/>
      <c r="AP182" s="3"/>
      <c r="AQ182" s="3"/>
    </row>
    <row r="183" spans="1:43" ht="12.75">
      <c r="A183" s="116"/>
      <c r="B183" s="116"/>
      <c r="C183" s="116"/>
      <c r="D183" s="222"/>
      <c r="E183" s="222"/>
      <c r="F183" s="116">
        <f>COUNTIF($E$5:$E$155,"Tue(night)")</f>
        <v>0</v>
      </c>
      <c r="G183" s="3" t="s">
        <v>134</v>
      </c>
      <c r="H183" s="116"/>
      <c r="I183" s="116"/>
      <c r="J183" s="116"/>
      <c r="K183" s="222"/>
      <c r="L183" s="222"/>
      <c r="M183" s="116"/>
      <c r="N183" s="3" t="s">
        <v>134</v>
      </c>
      <c r="O183" s="116"/>
      <c r="P183" s="116"/>
      <c r="Q183" s="116"/>
      <c r="R183" s="222"/>
      <c r="S183" s="222"/>
      <c r="T183" s="716">
        <f>COUNTIF($S$5:$S$155,"Tue(night)")</f>
        <v>0</v>
      </c>
      <c r="U183" s="6" t="s">
        <v>134</v>
      </c>
      <c r="V183" s="31"/>
      <c r="W183" s="31"/>
      <c r="X183" s="31"/>
      <c r="Y183" s="127"/>
      <c r="Z183" s="31">
        <f>COUNTIF($S$5:$S$155,"Tue(sand)")</f>
        <v>0</v>
      </c>
      <c r="AA183" s="6" t="s">
        <v>134</v>
      </c>
      <c r="AB183" s="31"/>
      <c r="AC183" s="31"/>
      <c r="AD183" s="31"/>
      <c r="AE183" s="127"/>
      <c r="AF183" s="31">
        <f aca="true" t="shared" si="8" ref="AF183:AF188">T161-T183</f>
        <v>1</v>
      </c>
      <c r="AG183" s="6" t="s">
        <v>134</v>
      </c>
      <c r="AH183" s="31"/>
      <c r="AI183" s="31"/>
      <c r="AJ183" s="757">
        <f t="shared" si="7"/>
        <v>0</v>
      </c>
      <c r="AK183" s="222"/>
      <c r="AL183" s="116"/>
      <c r="AM183" s="3" t="s">
        <v>134</v>
      </c>
      <c r="AO183" s="3"/>
      <c r="AP183" s="3"/>
      <c r="AQ183" s="3"/>
    </row>
    <row r="184" spans="1:43" ht="12.75">
      <c r="A184" s="116"/>
      <c r="B184" s="116"/>
      <c r="C184" s="116"/>
      <c r="D184" s="222"/>
      <c r="E184" s="222"/>
      <c r="F184" s="116">
        <f>COUNTIF($E$5:$E$155,"Wed(night)")</f>
        <v>0</v>
      </c>
      <c r="G184" s="3" t="s">
        <v>137</v>
      </c>
      <c r="H184" s="116"/>
      <c r="I184" s="116"/>
      <c r="J184" s="116"/>
      <c r="K184" s="222"/>
      <c r="L184" s="222"/>
      <c r="M184" s="116"/>
      <c r="N184" s="3" t="s">
        <v>137</v>
      </c>
      <c r="O184" s="116"/>
      <c r="P184" s="116"/>
      <c r="Q184" s="116"/>
      <c r="R184" s="222"/>
      <c r="S184" s="222"/>
      <c r="T184" s="716">
        <f>COUNTIF($S$5:$S$155,"Wed(night)")</f>
        <v>0</v>
      </c>
      <c r="U184" s="6" t="s">
        <v>137</v>
      </c>
      <c r="V184" s="31"/>
      <c r="W184" s="31"/>
      <c r="X184" s="31"/>
      <c r="Y184" s="127"/>
      <c r="Z184" s="31">
        <f>COUNTIF($S$5:$S$155,"Wed(sand)")</f>
        <v>0</v>
      </c>
      <c r="AA184" s="6" t="s">
        <v>137</v>
      </c>
      <c r="AB184" s="31"/>
      <c r="AC184" s="31"/>
      <c r="AD184" s="31"/>
      <c r="AE184" s="127"/>
      <c r="AF184" s="31">
        <f t="shared" si="8"/>
        <v>0</v>
      </c>
      <c r="AG184" s="6" t="s">
        <v>137</v>
      </c>
      <c r="AH184" s="31"/>
      <c r="AI184" s="31"/>
      <c r="AJ184" s="757">
        <f t="shared" si="7"/>
        <v>0</v>
      </c>
      <c r="AK184" s="222"/>
      <c r="AL184" s="116"/>
      <c r="AM184" s="3" t="s">
        <v>137</v>
      </c>
      <c r="AO184" s="3"/>
      <c r="AP184" s="3"/>
      <c r="AQ184" s="3"/>
    </row>
    <row r="185" spans="1:43" ht="12.75">
      <c r="A185" s="116"/>
      <c r="B185" s="116"/>
      <c r="C185" s="116"/>
      <c r="D185" s="222"/>
      <c r="E185" s="222"/>
      <c r="F185" s="116">
        <f>COUNTIF($E$5:$E$155,"Thu(night)")</f>
        <v>0</v>
      </c>
      <c r="G185" s="3" t="s">
        <v>140</v>
      </c>
      <c r="H185" s="116"/>
      <c r="I185" s="116"/>
      <c r="J185" s="116"/>
      <c r="K185" s="222"/>
      <c r="L185" s="222"/>
      <c r="M185" s="116"/>
      <c r="N185" s="3" t="s">
        <v>140</v>
      </c>
      <c r="O185" s="116"/>
      <c r="P185" s="116"/>
      <c r="Q185" s="116"/>
      <c r="R185" s="222"/>
      <c r="S185" s="222"/>
      <c r="T185" s="716">
        <f>COUNTIF($S$5:$S$155,"Thu(night)")</f>
        <v>0</v>
      </c>
      <c r="U185" s="6" t="s">
        <v>140</v>
      </c>
      <c r="V185" s="31"/>
      <c r="W185" s="31"/>
      <c r="X185" s="31"/>
      <c r="Y185" s="127"/>
      <c r="Z185" s="31">
        <f>COUNTIF($S$5:$S$155,"Thu(sand)")</f>
        <v>0</v>
      </c>
      <c r="AA185" s="6" t="s">
        <v>140</v>
      </c>
      <c r="AB185" s="31"/>
      <c r="AC185" s="31"/>
      <c r="AD185" s="31"/>
      <c r="AE185" s="127"/>
      <c r="AF185" s="31">
        <f t="shared" si="8"/>
        <v>4</v>
      </c>
      <c r="AG185" s="6" t="s">
        <v>140</v>
      </c>
      <c r="AH185" s="31"/>
      <c r="AI185" s="31"/>
      <c r="AJ185" s="757">
        <f t="shared" si="7"/>
        <v>0</v>
      </c>
      <c r="AK185" s="222"/>
      <c r="AL185" s="116"/>
      <c r="AM185" s="3" t="s">
        <v>140</v>
      </c>
      <c r="AO185" s="3"/>
      <c r="AP185" s="3"/>
      <c r="AQ185" s="3"/>
    </row>
    <row r="186" spans="1:43" ht="12.75">
      <c r="A186" s="116"/>
      <c r="B186" s="116"/>
      <c r="C186" s="116"/>
      <c r="D186" s="222"/>
      <c r="E186" s="222"/>
      <c r="F186" s="116">
        <f>COUNTIF($E$5:$E$155,"Fri(night)")</f>
        <v>1</v>
      </c>
      <c r="G186" s="3" t="s">
        <v>142</v>
      </c>
      <c r="H186" s="116"/>
      <c r="I186" s="116"/>
      <c r="J186" s="116"/>
      <c r="K186" s="222"/>
      <c r="L186" s="222"/>
      <c r="M186" s="116"/>
      <c r="N186" s="3" t="s">
        <v>142</v>
      </c>
      <c r="O186" s="116"/>
      <c r="P186" s="116"/>
      <c r="Q186" s="116"/>
      <c r="R186" s="222"/>
      <c r="S186" s="222"/>
      <c r="T186" s="716">
        <f>COUNTIF($S$5:$S$155,"Fri(night)")</f>
        <v>0</v>
      </c>
      <c r="U186" s="6" t="s">
        <v>142</v>
      </c>
      <c r="V186" s="31"/>
      <c r="W186" s="31"/>
      <c r="X186" s="31"/>
      <c r="Y186" s="127"/>
      <c r="Z186" s="31">
        <f>COUNTIF($S$5:$S$155,"Fri(sand)")</f>
        <v>0</v>
      </c>
      <c r="AA186" s="6" t="s">
        <v>142</v>
      </c>
      <c r="AB186" s="31"/>
      <c r="AC186" s="31"/>
      <c r="AD186" s="31"/>
      <c r="AE186" s="127"/>
      <c r="AF186" s="31">
        <f t="shared" si="8"/>
        <v>0</v>
      </c>
      <c r="AG186" s="6" t="s">
        <v>142</v>
      </c>
      <c r="AH186" s="31"/>
      <c r="AI186" s="31"/>
      <c r="AJ186" s="757">
        <f t="shared" si="7"/>
        <v>1</v>
      </c>
      <c r="AK186" s="222"/>
      <c r="AL186" s="116"/>
      <c r="AM186" s="3" t="s">
        <v>142</v>
      </c>
      <c r="AO186" s="3"/>
      <c r="AP186" s="3"/>
      <c r="AQ186" s="3"/>
    </row>
    <row r="187" spans="1:43" ht="12.75">
      <c r="A187" s="116"/>
      <c r="B187" s="116"/>
      <c r="C187" s="116"/>
      <c r="D187" s="222"/>
      <c r="E187" s="222"/>
      <c r="F187" s="116">
        <f>COUNTIF($E$5:$E$155,"Sat(night)")</f>
        <v>0</v>
      </c>
      <c r="G187" s="3" t="s">
        <v>144</v>
      </c>
      <c r="H187" s="116"/>
      <c r="I187" s="116"/>
      <c r="J187" s="116"/>
      <c r="K187" s="222"/>
      <c r="L187" s="222"/>
      <c r="M187" s="116"/>
      <c r="N187" s="3" t="s">
        <v>144</v>
      </c>
      <c r="O187" s="116"/>
      <c r="P187" s="116"/>
      <c r="Q187" s="116"/>
      <c r="R187" s="222"/>
      <c r="S187" s="222"/>
      <c r="T187" s="716">
        <f>COUNTIF($S$5:$S$155,"Sat(night)")</f>
        <v>0</v>
      </c>
      <c r="U187" s="6" t="s">
        <v>144</v>
      </c>
      <c r="V187" s="31"/>
      <c r="W187" s="31"/>
      <c r="X187" s="31"/>
      <c r="Y187" s="127"/>
      <c r="Z187" s="31">
        <f>COUNTIF($S$5:$S$155,"Sat(sand)")</f>
        <v>0</v>
      </c>
      <c r="AA187" s="6" t="s">
        <v>144</v>
      </c>
      <c r="AB187" s="31"/>
      <c r="AC187" s="31"/>
      <c r="AD187" s="31"/>
      <c r="AE187" s="127"/>
      <c r="AF187" s="31">
        <f t="shared" si="8"/>
        <v>5</v>
      </c>
      <c r="AG187" s="6" t="s">
        <v>144</v>
      </c>
      <c r="AH187" s="31"/>
      <c r="AI187" s="31"/>
      <c r="AJ187" s="757">
        <f t="shared" si="7"/>
        <v>0</v>
      </c>
      <c r="AK187" s="222"/>
      <c r="AL187" s="116"/>
      <c r="AM187" s="3" t="s">
        <v>144</v>
      </c>
      <c r="AO187" s="3"/>
      <c r="AP187" s="3"/>
      <c r="AQ187" s="3"/>
    </row>
    <row r="188" spans="1:43" ht="12.75">
      <c r="A188" s="116"/>
      <c r="B188" s="116"/>
      <c r="C188" s="116"/>
      <c r="D188" s="222"/>
      <c r="E188" s="222"/>
      <c r="F188" s="116">
        <f>COUNTIF($E$5:$E$155,"Sun(night)")</f>
        <v>0</v>
      </c>
      <c r="G188" s="3" t="s">
        <v>148</v>
      </c>
      <c r="H188" s="116"/>
      <c r="I188" s="116"/>
      <c r="J188" s="116"/>
      <c r="K188" s="222"/>
      <c r="L188" s="222"/>
      <c r="M188" s="116"/>
      <c r="N188" s="3" t="s">
        <v>148</v>
      </c>
      <c r="O188" s="116"/>
      <c r="P188" s="116"/>
      <c r="Q188" s="116"/>
      <c r="R188" s="222"/>
      <c r="S188" s="222"/>
      <c r="T188" s="716">
        <f>COUNTIF($S$5:$S$155,"Sun(night)")</f>
        <v>0</v>
      </c>
      <c r="U188" s="6" t="s">
        <v>148</v>
      </c>
      <c r="V188" s="31"/>
      <c r="W188" s="31"/>
      <c r="X188" s="31"/>
      <c r="Y188" s="127"/>
      <c r="Z188" s="31">
        <f>COUNTIF($S$5:$S$155,"Sun(sand)")</f>
        <v>0</v>
      </c>
      <c r="AA188" s="6" t="s">
        <v>148</v>
      </c>
      <c r="AB188" s="31"/>
      <c r="AC188" s="31"/>
      <c r="AD188" s="31"/>
      <c r="AE188" s="127"/>
      <c r="AF188" s="31">
        <f t="shared" si="8"/>
        <v>0</v>
      </c>
      <c r="AG188" s="6" t="s">
        <v>148</v>
      </c>
      <c r="AH188" s="31"/>
      <c r="AI188" s="31"/>
      <c r="AJ188" s="757">
        <f t="shared" si="7"/>
        <v>0</v>
      </c>
      <c r="AK188" s="222"/>
      <c r="AL188" s="116"/>
      <c r="AM188" s="3" t="s">
        <v>148</v>
      </c>
      <c r="AO188" s="3"/>
      <c r="AP188" s="3"/>
      <c r="AQ188" s="3"/>
    </row>
    <row r="189" spans="1:43" ht="12.75">
      <c r="A189" s="116"/>
      <c r="B189" s="116"/>
      <c r="C189" s="116"/>
      <c r="D189" s="222"/>
      <c r="E189" s="222"/>
      <c r="F189" s="116"/>
      <c r="G189" s="116"/>
      <c r="H189" s="116"/>
      <c r="I189" s="116"/>
      <c r="J189" s="116"/>
      <c r="K189" s="222"/>
      <c r="L189" s="222"/>
      <c r="M189" s="116"/>
      <c r="N189" s="116"/>
      <c r="O189" s="116"/>
      <c r="P189" s="116"/>
      <c r="Q189" s="116"/>
      <c r="R189" s="222"/>
      <c r="S189" s="222"/>
      <c r="T189" s="716"/>
      <c r="U189" s="31"/>
      <c r="V189" s="31"/>
      <c r="W189" s="31"/>
      <c r="X189" s="31"/>
      <c r="Y189" s="127"/>
      <c r="Z189" s="31"/>
      <c r="AA189" s="31"/>
      <c r="AB189" s="31"/>
      <c r="AC189" s="31"/>
      <c r="AD189" s="31"/>
      <c r="AE189" s="127"/>
      <c r="AF189" s="31"/>
      <c r="AG189" s="31"/>
      <c r="AH189" s="31"/>
      <c r="AI189" s="31"/>
      <c r="AJ189" s="153"/>
      <c r="AK189" s="222"/>
      <c r="AL189" s="116"/>
      <c r="AM189" s="116"/>
      <c r="AO189" s="3"/>
      <c r="AP189" s="3"/>
      <c r="AQ189" s="3"/>
    </row>
    <row r="190" spans="1:43" ht="12.75">
      <c r="A190" s="3"/>
      <c r="B190" s="3"/>
      <c r="C190" s="3"/>
      <c r="F190" s="724">
        <f>COUNTIF($F$5:$F$149,"(night)")</f>
        <v>1</v>
      </c>
      <c r="G190" s="724" t="s">
        <v>269</v>
      </c>
      <c r="H190" s="724"/>
      <c r="I190" s="724"/>
      <c r="J190" s="724"/>
      <c r="K190" s="724"/>
      <c r="L190" s="724"/>
      <c r="M190" s="724">
        <f>COUNTIF($F$5:$F$149,N190)</f>
        <v>0</v>
      </c>
      <c r="N190" s="724"/>
      <c r="O190" s="724"/>
      <c r="P190" s="724"/>
      <c r="Q190" s="724"/>
      <c r="R190" s="724"/>
      <c r="S190" s="724"/>
      <c r="T190" s="736">
        <f>COUNTIF($T$5:$T$149,U190)</f>
        <v>0</v>
      </c>
      <c r="U190" s="737" t="s">
        <v>269</v>
      </c>
      <c r="V190" s="738"/>
      <c r="W190" s="738"/>
      <c r="X190" s="738"/>
      <c r="Y190" s="738"/>
      <c r="Z190" s="737">
        <f>Z182+Z183+Z184+Z185+Z186+Z187+Z188</f>
        <v>0</v>
      </c>
      <c r="AA190" s="737" t="s">
        <v>560</v>
      </c>
      <c r="AB190" s="738"/>
      <c r="AC190" s="738"/>
      <c r="AD190" s="738"/>
      <c r="AE190" s="738"/>
      <c r="AF190" s="737">
        <f>AF182+AF183+AF184+AF185+AF186+AF187+AF188</f>
        <v>11</v>
      </c>
      <c r="AG190" s="737" t="s">
        <v>561</v>
      </c>
      <c r="AH190" s="738"/>
      <c r="AI190" s="738"/>
      <c r="AJ190" s="757">
        <f>SUM(AJ182:AJ188)</f>
        <v>1</v>
      </c>
      <c r="AK190" s="725"/>
      <c r="AL190" s="724"/>
      <c r="AM190" s="725"/>
      <c r="AO190" s="3"/>
      <c r="AP190" s="3"/>
      <c r="AQ190" s="3"/>
    </row>
    <row r="191" spans="1:43" ht="12.75">
      <c r="A191" s="3"/>
      <c r="B191" s="3"/>
      <c r="C191" s="3"/>
      <c r="F191" s="116"/>
      <c r="G191" s="3"/>
      <c r="I191" s="3"/>
      <c r="J191" s="3"/>
      <c r="M191" s="116"/>
      <c r="N191" s="3"/>
      <c r="P191" s="3"/>
      <c r="Q191" s="3"/>
      <c r="T191" s="716"/>
      <c r="U191" s="6"/>
      <c r="V191" s="6"/>
      <c r="W191" s="6"/>
      <c r="X191" s="6"/>
      <c r="Y191" s="124"/>
      <c r="Z191" s="31"/>
      <c r="AA191" s="6"/>
      <c r="AB191" s="6"/>
      <c r="AC191" s="6"/>
      <c r="AD191" s="6"/>
      <c r="AE191" s="124"/>
      <c r="AF191" s="31"/>
      <c r="AG191" s="6"/>
      <c r="AH191" s="6"/>
      <c r="AI191" s="6"/>
      <c r="AJ191" s="50"/>
      <c r="AL191" s="116"/>
      <c r="AM191" s="3"/>
      <c r="AO191" s="3"/>
      <c r="AP191" s="3"/>
      <c r="AQ191" s="3"/>
    </row>
    <row r="192" spans="1:43" ht="13.5" thickBot="1">
      <c r="A192" s="3"/>
      <c r="B192" s="3"/>
      <c r="C192" s="3"/>
      <c r="F192" s="721">
        <f>SUM(F180:F188)</f>
        <v>10</v>
      </c>
      <c r="G192" s="721" t="s">
        <v>291</v>
      </c>
      <c r="H192" s="721"/>
      <c r="I192" s="721"/>
      <c r="J192" s="721"/>
      <c r="K192" s="721"/>
      <c r="L192" s="721"/>
      <c r="M192" s="721">
        <f>SUM(M180:M188)</f>
        <v>7</v>
      </c>
      <c r="N192" s="721" t="s">
        <v>291</v>
      </c>
      <c r="O192" s="721"/>
      <c r="P192" s="721"/>
      <c r="Q192" s="721"/>
      <c r="R192" s="721"/>
      <c r="S192" s="721"/>
      <c r="T192" s="739">
        <f>SUM(T180:T188)</f>
        <v>11</v>
      </c>
      <c r="U192" s="740" t="s">
        <v>291</v>
      </c>
      <c r="V192" s="740"/>
      <c r="W192" s="740"/>
      <c r="X192" s="740"/>
      <c r="Y192" s="740"/>
      <c r="Z192" s="740">
        <f>Z190+AF190</f>
        <v>11</v>
      </c>
      <c r="AA192" s="740"/>
      <c r="AB192" s="740"/>
      <c r="AC192" s="740"/>
      <c r="AD192" s="740"/>
      <c r="AE192" s="740"/>
      <c r="AF192" s="740"/>
      <c r="AG192" s="740"/>
      <c r="AH192" s="740"/>
      <c r="AI192" s="740"/>
      <c r="AJ192" s="741"/>
      <c r="AK192" s="721"/>
      <c r="AL192" s="721"/>
      <c r="AM192" s="721"/>
      <c r="AO192" s="3"/>
      <c r="AP192" s="3"/>
      <c r="AQ192" s="3"/>
    </row>
    <row r="193" spans="1:43" ht="12.75">
      <c r="A193" s="3"/>
      <c r="B193" s="3"/>
      <c r="C193" s="3"/>
      <c r="F193" s="116"/>
      <c r="G193" s="3"/>
      <c r="I193" s="3"/>
      <c r="J193" s="3"/>
      <c r="M193" s="116"/>
      <c r="N193" s="3"/>
      <c r="P193" s="3"/>
      <c r="Q193" s="3"/>
      <c r="T193" s="116"/>
      <c r="U193" s="3"/>
      <c r="W193" s="3"/>
      <c r="X193" s="3"/>
      <c r="Z193" s="116"/>
      <c r="AA193" s="3"/>
      <c r="AC193" s="3"/>
      <c r="AD193" s="3"/>
      <c r="AF193" s="116"/>
      <c r="AG193" s="3"/>
      <c r="AH193" s="3"/>
      <c r="AI193" s="3"/>
      <c r="AJ193" s="3"/>
      <c r="AL193" s="116"/>
      <c r="AM193" s="3"/>
      <c r="AO193" s="3"/>
      <c r="AP193" s="3"/>
      <c r="AQ193" s="3"/>
    </row>
    <row r="194" spans="1:43" ht="12.75">
      <c r="A194" s="3"/>
      <c r="B194" s="3"/>
      <c r="C194" s="3"/>
      <c r="F194" s="116"/>
      <c r="G194" s="3"/>
      <c r="I194" s="3"/>
      <c r="J194" s="3"/>
      <c r="M194" s="116"/>
      <c r="N194" s="3"/>
      <c r="P194" s="3"/>
      <c r="Q194" s="3"/>
      <c r="T194" s="116"/>
      <c r="U194" s="3"/>
      <c r="W194" s="3"/>
      <c r="X194" s="3"/>
      <c r="Z194" s="116"/>
      <c r="AA194" s="3"/>
      <c r="AC194" s="3"/>
      <c r="AD194" s="3"/>
      <c r="AF194" s="116"/>
      <c r="AG194" s="3"/>
      <c r="AH194" s="3"/>
      <c r="AI194" s="3"/>
      <c r="AJ194" s="3"/>
      <c r="AL194" s="116"/>
      <c r="AM194" s="3"/>
      <c r="AO194" s="3"/>
      <c r="AP194" s="3"/>
      <c r="AQ194" s="3"/>
    </row>
    <row r="195" spans="1:43" ht="12.75">
      <c r="A195" s="3"/>
      <c r="B195" s="3"/>
      <c r="C195" s="3"/>
      <c r="F195" s="116"/>
      <c r="G195" s="3"/>
      <c r="I195" s="3"/>
      <c r="J195" s="3"/>
      <c r="M195" s="116"/>
      <c r="N195" s="3"/>
      <c r="P195" s="3"/>
      <c r="Q195" s="3"/>
      <c r="T195" s="116"/>
      <c r="U195" s="3"/>
      <c r="W195" s="3"/>
      <c r="X195" s="3"/>
      <c r="Z195" s="116"/>
      <c r="AA195" s="3"/>
      <c r="AC195" s="3"/>
      <c r="AD195" s="3"/>
      <c r="AF195" s="116"/>
      <c r="AG195" s="3"/>
      <c r="AH195" s="3"/>
      <c r="AI195" s="3"/>
      <c r="AJ195" s="3"/>
      <c r="AL195" s="116"/>
      <c r="AM195" s="3"/>
      <c r="AO195" s="3"/>
      <c r="AP195" s="3"/>
      <c r="AQ195" s="3"/>
    </row>
    <row r="196" spans="1:43" ht="12.75">
      <c r="A196" s="3"/>
      <c r="B196" s="3"/>
      <c r="C196" s="3"/>
      <c r="F196" s="116"/>
      <c r="G196" s="3"/>
      <c r="I196" s="3"/>
      <c r="J196" s="3"/>
      <c r="M196" s="116"/>
      <c r="N196" s="3"/>
      <c r="P196" s="3"/>
      <c r="Q196" s="3"/>
      <c r="T196" s="116"/>
      <c r="U196" s="3"/>
      <c r="W196" s="3"/>
      <c r="X196" s="3"/>
      <c r="Z196" s="116"/>
      <c r="AA196" s="3"/>
      <c r="AC196" s="3"/>
      <c r="AD196" s="3"/>
      <c r="AF196" s="116"/>
      <c r="AG196" s="3"/>
      <c r="AH196" s="3"/>
      <c r="AI196" s="3"/>
      <c r="AJ196" s="3"/>
      <c r="AL196" s="116"/>
      <c r="AM196" s="3"/>
      <c r="AO196" s="3"/>
      <c r="AP196" s="3"/>
      <c r="AQ196" s="3"/>
    </row>
    <row r="197" spans="1:43" ht="12.75">
      <c r="A197" s="3"/>
      <c r="B197" s="3"/>
      <c r="C197" s="3"/>
      <c r="F197" s="116"/>
      <c r="G197" s="3"/>
      <c r="I197" s="3"/>
      <c r="J197" s="3"/>
      <c r="M197" s="116"/>
      <c r="N197" s="3"/>
      <c r="P197" s="3"/>
      <c r="Q197" s="3"/>
      <c r="T197" s="116"/>
      <c r="U197" s="3"/>
      <c r="W197" s="3"/>
      <c r="X197" s="3"/>
      <c r="Z197" s="116"/>
      <c r="AA197" s="3"/>
      <c r="AC197" s="3"/>
      <c r="AD197" s="3"/>
      <c r="AF197" s="116"/>
      <c r="AG197" s="3"/>
      <c r="AH197" s="3"/>
      <c r="AI197" s="3"/>
      <c r="AJ197" s="3"/>
      <c r="AL197" s="116"/>
      <c r="AM197" s="3"/>
      <c r="AO197" s="3"/>
      <c r="AP197" s="3"/>
      <c r="AQ197" s="3"/>
    </row>
    <row r="198" spans="1:43" ht="12.75">
      <c r="A198" s="3"/>
      <c r="B198" s="3"/>
      <c r="C198" s="3"/>
      <c r="F198" s="116"/>
      <c r="G198" s="3"/>
      <c r="I198" s="3"/>
      <c r="J198" s="3"/>
      <c r="M198" s="116"/>
      <c r="N198" s="3"/>
      <c r="P198" s="3"/>
      <c r="Q198" s="3"/>
      <c r="T198" s="116"/>
      <c r="U198" s="3"/>
      <c r="W198" s="3"/>
      <c r="X198" s="3"/>
      <c r="Z198" s="116"/>
      <c r="AA198" s="3"/>
      <c r="AC198" s="3"/>
      <c r="AD198" s="3"/>
      <c r="AF198" s="116"/>
      <c r="AG198" s="3"/>
      <c r="AH198" s="3"/>
      <c r="AI198" s="3"/>
      <c r="AJ198" s="3"/>
      <c r="AL198" s="116"/>
      <c r="AM198" s="3"/>
      <c r="AO198" s="3"/>
      <c r="AP198" s="3"/>
      <c r="AQ198" s="3"/>
    </row>
    <row r="199" spans="1:43" ht="12.75">
      <c r="A199" s="3"/>
      <c r="B199" s="3"/>
      <c r="C199" s="3"/>
      <c r="F199" s="116"/>
      <c r="G199" s="3"/>
      <c r="I199" s="3"/>
      <c r="J199" s="3"/>
      <c r="M199" s="116"/>
      <c r="N199" s="3"/>
      <c r="P199" s="3"/>
      <c r="Q199" s="3"/>
      <c r="T199" s="116"/>
      <c r="U199" s="3"/>
      <c r="W199" s="3"/>
      <c r="X199" s="3"/>
      <c r="Z199" s="116"/>
      <c r="AA199" s="3"/>
      <c r="AC199" s="3"/>
      <c r="AD199" s="3"/>
      <c r="AF199" s="116"/>
      <c r="AG199" s="3"/>
      <c r="AH199" s="3"/>
      <c r="AI199" s="3"/>
      <c r="AJ199" s="3"/>
      <c r="AL199" s="116"/>
      <c r="AM199" s="3"/>
      <c r="AO199" s="3"/>
      <c r="AP199" s="3"/>
      <c r="AQ199" s="3"/>
    </row>
    <row r="200" spans="1:43" ht="12.75">
      <c r="A200" s="3"/>
      <c r="B200" s="3"/>
      <c r="C200" s="3"/>
      <c r="F200" s="116"/>
      <c r="G200" s="116" t="s">
        <v>350</v>
      </c>
      <c r="I200" s="3"/>
      <c r="J200" s="3"/>
      <c r="M200" s="116"/>
      <c r="N200" s="116" t="s">
        <v>350</v>
      </c>
      <c r="P200" s="3"/>
      <c r="Q200" s="3"/>
      <c r="T200" s="116"/>
      <c r="U200" s="116" t="s">
        <v>350</v>
      </c>
      <c r="W200" s="3"/>
      <c r="X200" s="3"/>
      <c r="Z200" s="116"/>
      <c r="AA200" s="116" t="s">
        <v>350</v>
      </c>
      <c r="AC200" s="3"/>
      <c r="AD200" s="3"/>
      <c r="AF200" s="116"/>
      <c r="AG200" s="116" t="s">
        <v>350</v>
      </c>
      <c r="AH200" s="3"/>
      <c r="AI200" s="3"/>
      <c r="AJ200" s="3"/>
      <c r="AL200" s="116"/>
      <c r="AM200" s="116" t="s">
        <v>350</v>
      </c>
      <c r="AO200" s="3"/>
      <c r="AP200" s="116" t="s">
        <v>390</v>
      </c>
      <c r="AQ200" s="3"/>
    </row>
    <row r="201" spans="1:43" ht="12.75">
      <c r="A201" s="3"/>
      <c r="B201" s="3"/>
      <c r="C201" s="3"/>
      <c r="F201" s="116"/>
      <c r="G201" s="116"/>
      <c r="I201" s="3"/>
      <c r="J201" s="3"/>
      <c r="M201" s="116"/>
      <c r="N201" s="116"/>
      <c r="P201" s="3"/>
      <c r="Q201" s="3"/>
      <c r="T201" s="116"/>
      <c r="U201" s="116"/>
      <c r="W201" s="3"/>
      <c r="X201" s="3"/>
      <c r="Z201" s="116"/>
      <c r="AA201" s="116"/>
      <c r="AC201" s="3"/>
      <c r="AD201" s="3"/>
      <c r="AF201" s="116"/>
      <c r="AG201" s="116"/>
      <c r="AH201" s="3"/>
      <c r="AI201" s="3"/>
      <c r="AJ201" s="3"/>
      <c r="AL201" s="116"/>
      <c r="AM201" s="116"/>
      <c r="AO201" s="3"/>
      <c r="AP201" s="116"/>
      <c r="AQ201" s="3"/>
    </row>
    <row r="202" spans="1:43" ht="12.75">
      <c r="A202" s="3"/>
      <c r="B202" s="3"/>
      <c r="C202" s="3"/>
      <c r="F202" s="116">
        <f>COUNTIF($H$5:$H$155,G202)</f>
        <v>0</v>
      </c>
      <c r="G202" s="3" t="s">
        <v>145</v>
      </c>
      <c r="I202" s="3"/>
      <c r="J202" s="3"/>
      <c r="M202" s="116">
        <f>COUNTIF($O$5:$O$155,N202)</f>
        <v>0</v>
      </c>
      <c r="N202" s="3" t="s">
        <v>145</v>
      </c>
      <c r="P202" s="3"/>
      <c r="Q202" s="3"/>
      <c r="T202" s="116">
        <f>COUNTIF($V$5:$V$155,U202)</f>
        <v>0</v>
      </c>
      <c r="U202" s="3" t="s">
        <v>145</v>
      </c>
      <c r="W202" s="3"/>
      <c r="X202" s="3"/>
      <c r="Z202" s="116">
        <f>COUNTIF($AB$5:$AB$155,AA202)</f>
        <v>0</v>
      </c>
      <c r="AA202" s="3" t="s">
        <v>145</v>
      </c>
      <c r="AC202" s="3"/>
      <c r="AD202" s="3"/>
      <c r="AF202" s="116">
        <f>COUNTIF($AH$5:$AH$155,AG202)</f>
        <v>0</v>
      </c>
      <c r="AG202" s="3" t="s">
        <v>145</v>
      </c>
      <c r="AH202" s="3"/>
      <c r="AI202" s="3"/>
      <c r="AJ202" s="3"/>
      <c r="AL202" s="116">
        <f>COUNTIF($AN$5:$AN$155,AM202)</f>
        <v>1</v>
      </c>
      <c r="AM202" s="3" t="s">
        <v>145</v>
      </c>
      <c r="AO202" s="3"/>
      <c r="AP202" s="116">
        <f aca="true" t="shared" si="9" ref="AP202:AP207">SUM(F202+M202+T202+Z202+AF202)</f>
        <v>0</v>
      </c>
      <c r="AQ202" s="3"/>
    </row>
    <row r="203" spans="1:43" ht="12.75">
      <c r="A203" s="3"/>
      <c r="B203" s="3"/>
      <c r="C203" s="3"/>
      <c r="F203" s="116">
        <f>COUNTIF($H$5:$H$155,G203)</f>
        <v>0</v>
      </c>
      <c r="G203" s="3" t="s">
        <v>146</v>
      </c>
      <c r="I203" s="3"/>
      <c r="J203" s="3"/>
      <c r="M203" s="116">
        <f>COUNTIF($O$5:$O$155,N203)</f>
        <v>0</v>
      </c>
      <c r="N203" s="3" t="s">
        <v>146</v>
      </c>
      <c r="P203" s="3"/>
      <c r="Q203" s="3"/>
      <c r="T203" s="116">
        <f>COUNTIF($V$5:$V$155,U203)</f>
        <v>1</v>
      </c>
      <c r="U203" s="3" t="s">
        <v>146</v>
      </c>
      <c r="W203" s="3"/>
      <c r="X203" s="3"/>
      <c r="Z203" s="116">
        <f>COUNTIF($AB$5:$AB$155,AA203)</f>
        <v>0</v>
      </c>
      <c r="AA203" s="3" t="s">
        <v>146</v>
      </c>
      <c r="AC203" s="3"/>
      <c r="AD203" s="3"/>
      <c r="AF203" s="116">
        <f>COUNTIF($AH$5:$AH$155,AG203)</f>
        <v>0</v>
      </c>
      <c r="AG203" s="3" t="s">
        <v>146</v>
      </c>
      <c r="AH203" s="3"/>
      <c r="AI203" s="3"/>
      <c r="AJ203" s="3"/>
      <c r="AL203" s="116">
        <f>COUNTIF($AN$5:$AN$155,AM203)</f>
        <v>1</v>
      </c>
      <c r="AM203" s="3" t="s">
        <v>146</v>
      </c>
      <c r="AO203" s="3"/>
      <c r="AP203" s="116">
        <f t="shared" si="9"/>
        <v>1</v>
      </c>
      <c r="AQ203" s="3"/>
    </row>
    <row r="204" spans="1:43" ht="12.75">
      <c r="A204" s="3"/>
      <c r="B204" s="3"/>
      <c r="C204" s="3"/>
      <c r="F204" s="116">
        <f>COUNTIF($H$5:$H$155,G204)</f>
        <v>0</v>
      </c>
      <c r="G204" s="3" t="s">
        <v>135</v>
      </c>
      <c r="I204" s="3"/>
      <c r="J204" s="3"/>
      <c r="M204" s="116">
        <f>COUNTIF($O$5:$O$155,N204)</f>
        <v>0</v>
      </c>
      <c r="N204" s="3" t="s">
        <v>135</v>
      </c>
      <c r="P204" s="3"/>
      <c r="Q204" s="3"/>
      <c r="T204" s="116">
        <f>COUNTIF($V$5:$V$155,U204)</f>
        <v>1</v>
      </c>
      <c r="U204" s="3" t="s">
        <v>135</v>
      </c>
      <c r="W204" s="3"/>
      <c r="X204" s="3"/>
      <c r="Z204" s="116">
        <f>COUNTIF($AB$5:$AB$155,AA204)</f>
        <v>0</v>
      </c>
      <c r="AA204" s="3" t="s">
        <v>135</v>
      </c>
      <c r="AC204" s="3"/>
      <c r="AD204" s="3"/>
      <c r="AF204" s="116">
        <f>COUNTIF($AH$5:$AH$155,AG204)</f>
        <v>0</v>
      </c>
      <c r="AG204" s="3" t="s">
        <v>135</v>
      </c>
      <c r="AH204" s="3"/>
      <c r="AI204" s="3"/>
      <c r="AJ204" s="3"/>
      <c r="AL204" s="116">
        <f>COUNTIF($AN$5:$AN$155,AM204)</f>
        <v>1</v>
      </c>
      <c r="AM204" s="3" t="s">
        <v>135</v>
      </c>
      <c r="AO204" s="3"/>
      <c r="AP204" s="116">
        <f t="shared" si="9"/>
        <v>1</v>
      </c>
      <c r="AQ204" s="3"/>
    </row>
    <row r="205" spans="1:43" ht="12.75">
      <c r="A205" s="3"/>
      <c r="B205" s="3"/>
      <c r="C205" s="3"/>
      <c r="F205" s="116">
        <f>COUNTIF($H$5:$H$155,G205)</f>
        <v>0</v>
      </c>
      <c r="G205" s="3" t="s">
        <v>411</v>
      </c>
      <c r="I205" s="3"/>
      <c r="J205" s="3"/>
      <c r="M205" s="116">
        <f>COUNTIF($O$5:$O$155,N205)</f>
        <v>1</v>
      </c>
      <c r="N205" s="3" t="s">
        <v>411</v>
      </c>
      <c r="P205" s="3"/>
      <c r="Q205" s="3"/>
      <c r="T205" s="116">
        <f>COUNTIF($V$5:$V$155,U205)</f>
        <v>0</v>
      </c>
      <c r="U205" s="3" t="s">
        <v>411</v>
      </c>
      <c r="W205" s="3"/>
      <c r="X205" s="3"/>
      <c r="Z205" s="116">
        <f>COUNTIF($AB$5:$AB$155,AA205)</f>
        <v>0</v>
      </c>
      <c r="AA205" s="3" t="s">
        <v>411</v>
      </c>
      <c r="AC205" s="3"/>
      <c r="AD205" s="3"/>
      <c r="AF205" s="116">
        <f>COUNTIF($AH$5:$AH$155,AG205)</f>
        <v>0</v>
      </c>
      <c r="AG205" s="3" t="s">
        <v>411</v>
      </c>
      <c r="AH205" s="3"/>
      <c r="AI205" s="3"/>
      <c r="AJ205" s="3"/>
      <c r="AL205" s="116">
        <f>COUNTIF($AN$5:$AN$155,AM205)</f>
        <v>1</v>
      </c>
      <c r="AM205" s="3" t="s">
        <v>411</v>
      </c>
      <c r="AO205" s="3"/>
      <c r="AP205" s="116">
        <f t="shared" si="9"/>
        <v>1</v>
      </c>
      <c r="AQ205" s="3"/>
    </row>
    <row r="206" spans="1:43" ht="12.75">
      <c r="A206" s="3"/>
      <c r="B206" s="3"/>
      <c r="C206" s="3"/>
      <c r="F206" s="116">
        <f>COUNTIF($H$5:$H$155,G206)</f>
        <v>0</v>
      </c>
      <c r="G206" s="3" t="s">
        <v>410</v>
      </c>
      <c r="I206" s="3"/>
      <c r="J206" s="3"/>
      <c r="M206" s="116">
        <f>COUNTIF($O$5:$O$155,N206)</f>
        <v>0</v>
      </c>
      <c r="N206" s="3" t="s">
        <v>410</v>
      </c>
      <c r="P206" s="3"/>
      <c r="Q206" s="3"/>
      <c r="T206" s="116">
        <f>COUNTIF($V$5:$V$155,U206)</f>
        <v>5</v>
      </c>
      <c r="U206" s="3" t="s">
        <v>410</v>
      </c>
      <c r="W206" s="3"/>
      <c r="X206" s="3"/>
      <c r="Z206" s="116">
        <f>COUNTIF($AB$5:$AB$155,AA206)</f>
        <v>2</v>
      </c>
      <c r="AA206" s="3" t="s">
        <v>410</v>
      </c>
      <c r="AC206" s="3"/>
      <c r="AD206" s="3"/>
      <c r="AF206" s="116">
        <f>COUNTIF($AH$5:$AH$155,AG206)</f>
        <v>0</v>
      </c>
      <c r="AG206" s="3" t="s">
        <v>410</v>
      </c>
      <c r="AH206" s="3"/>
      <c r="AI206" s="3"/>
      <c r="AJ206" s="3"/>
      <c r="AL206" s="116">
        <f>COUNTIF($AN$5:$AN$155,AM206)</f>
        <v>1</v>
      </c>
      <c r="AM206" s="3" t="s">
        <v>410</v>
      </c>
      <c r="AO206" s="3"/>
      <c r="AP206" s="116">
        <f t="shared" si="9"/>
        <v>7</v>
      </c>
      <c r="AQ206" s="3"/>
    </row>
    <row r="207" spans="1:43" ht="12.75">
      <c r="A207" s="3"/>
      <c r="B207" s="3"/>
      <c r="C207" s="3"/>
      <c r="F207" s="116">
        <f>SUM(F202:F206)</f>
        <v>0</v>
      </c>
      <c r="G207" s="116" t="s">
        <v>291</v>
      </c>
      <c r="I207" s="3"/>
      <c r="J207" s="3"/>
      <c r="M207" s="116">
        <f>SUM(M202:M206)</f>
        <v>1</v>
      </c>
      <c r="N207" s="116" t="s">
        <v>291</v>
      </c>
      <c r="P207" s="3"/>
      <c r="Q207" s="3"/>
      <c r="T207" s="116">
        <f>SUM(T202:T206)</f>
        <v>7</v>
      </c>
      <c r="U207" s="116" t="s">
        <v>291</v>
      </c>
      <c r="W207" s="3"/>
      <c r="X207" s="3"/>
      <c r="Z207" s="116">
        <f>SUM(Z202:Z206)</f>
        <v>2</v>
      </c>
      <c r="AA207" s="116" t="s">
        <v>291</v>
      </c>
      <c r="AC207" s="3"/>
      <c r="AD207" s="3"/>
      <c r="AF207" s="116">
        <f>SUM(AF202:AF206)</f>
        <v>0</v>
      </c>
      <c r="AG207" s="116" t="s">
        <v>291</v>
      </c>
      <c r="AH207" s="3"/>
      <c r="AI207" s="3"/>
      <c r="AJ207" s="3"/>
      <c r="AL207" s="116">
        <f>SUM(AL202:AL206)</f>
        <v>5</v>
      </c>
      <c r="AM207" s="116" t="s">
        <v>291</v>
      </c>
      <c r="AO207" s="3"/>
      <c r="AP207" s="116">
        <f t="shared" si="9"/>
        <v>10</v>
      </c>
      <c r="AQ207" s="3"/>
    </row>
    <row r="208" spans="1:43" ht="12.75">
      <c r="A208" s="3"/>
      <c r="B208" s="3"/>
      <c r="C208" s="3"/>
      <c r="F208" s="116"/>
      <c r="G208" s="3"/>
      <c r="I208" s="3"/>
      <c r="J208" s="3"/>
      <c r="M208" s="116"/>
      <c r="N208" s="3"/>
      <c r="P208" s="3"/>
      <c r="Q208" s="3"/>
      <c r="T208" s="116"/>
      <c r="U208" s="3"/>
      <c r="W208" s="3"/>
      <c r="X208" s="3"/>
      <c r="Z208" s="116"/>
      <c r="AA208" s="3"/>
      <c r="AC208" s="3"/>
      <c r="AD208" s="3"/>
      <c r="AF208" s="116"/>
      <c r="AG208" s="3"/>
      <c r="AH208" s="3"/>
      <c r="AI208" s="3"/>
      <c r="AJ208" s="3"/>
      <c r="AL208" s="116"/>
      <c r="AM208" s="3"/>
      <c r="AO208" s="3"/>
      <c r="AP208" s="3"/>
      <c r="AQ208" s="3"/>
    </row>
    <row r="209" spans="1:43" ht="12.75">
      <c r="A209" s="3"/>
      <c r="B209" s="3"/>
      <c r="C209" s="3"/>
      <c r="F209" s="160">
        <f>SUM($J$5:$J155)</f>
        <v>0</v>
      </c>
      <c r="G209" s="116" t="s">
        <v>349</v>
      </c>
      <c r="I209" s="3"/>
      <c r="J209" s="3"/>
      <c r="M209" s="160">
        <f>SUM($Q$5:$Q155)</f>
        <v>150</v>
      </c>
      <c r="N209" s="116" t="s">
        <v>349</v>
      </c>
      <c r="P209" s="3"/>
      <c r="Q209" s="3"/>
      <c r="T209" s="160">
        <f>SUM($X$5:$X155)</f>
        <v>1800</v>
      </c>
      <c r="U209" s="116" t="s">
        <v>349</v>
      </c>
      <c r="W209" s="3"/>
      <c r="X209" s="3"/>
      <c r="Z209" s="160">
        <f>SUM($AD$5:$AD155)</f>
        <v>200</v>
      </c>
      <c r="AA209" s="116" t="s">
        <v>349</v>
      </c>
      <c r="AC209" s="3"/>
      <c r="AD209" s="3"/>
      <c r="AF209" s="160">
        <f>SUM($AJ$5:$AJ155)</f>
        <v>0</v>
      </c>
      <c r="AG209" s="116" t="s">
        <v>349</v>
      </c>
      <c r="AH209" s="3"/>
      <c r="AI209" s="3"/>
      <c r="AJ209" s="3"/>
      <c r="AL209" s="116"/>
      <c r="AM209" s="3"/>
      <c r="AO209" s="3"/>
      <c r="AP209" s="160">
        <f>SUM(F209+M209+T209+Z209+AF209)</f>
        <v>2150</v>
      </c>
      <c r="AQ209" s="3"/>
    </row>
    <row r="210" spans="6:42" ht="12.75">
      <c r="F210" s="116"/>
      <c r="M210" s="116"/>
      <c r="T210" s="116"/>
      <c r="Z210" s="116"/>
      <c r="AF210" s="116"/>
      <c r="AL210" s="116"/>
      <c r="AP210" s="116"/>
    </row>
    <row r="211" spans="6:42" ht="12.75">
      <c r="F211" s="116"/>
      <c r="G211" s="1"/>
      <c r="M211" s="116"/>
      <c r="N211" s="1"/>
      <c r="T211" s="116"/>
      <c r="U211" s="1"/>
      <c r="Z211" s="116"/>
      <c r="AA211" s="1"/>
      <c r="AF211" s="116"/>
      <c r="AG211" s="1"/>
      <c r="AL211" s="116"/>
      <c r="AM211" s="1"/>
      <c r="AP211" s="116"/>
    </row>
    <row r="213" spans="6:42" ht="12.75">
      <c r="F213" s="160"/>
      <c r="G213" s="1"/>
      <c r="M213" s="160"/>
      <c r="N213" s="1"/>
      <c r="T213" s="160"/>
      <c r="U213" s="1"/>
      <c r="Z213" s="160"/>
      <c r="AA213" s="1"/>
      <c r="AF213" s="160"/>
      <c r="AG213" s="1"/>
      <c r="AH213" s="3"/>
      <c r="AP213" s="160"/>
    </row>
  </sheetData>
  <sheetProtection/>
  <mergeCells count="11">
    <mergeCell ref="M3:Q3"/>
    <mergeCell ref="T3:X3"/>
    <mergeCell ref="AF3:AJ3"/>
    <mergeCell ref="B77:C78"/>
    <mergeCell ref="AT105:AU105"/>
    <mergeCell ref="AQ3:AR3"/>
    <mergeCell ref="J1:T1"/>
    <mergeCell ref="V2:X2"/>
    <mergeCell ref="AL3:AP3"/>
    <mergeCell ref="Z3:AD3"/>
    <mergeCell ref="F3:J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5" r:id="rId1"/>
  <headerFooter alignWithMargins="0">
    <oddFooter>&amp;R&amp;24 2018</oddFooter>
  </headerFooter>
  <rowBreaks count="1" manualBreakCount="1">
    <brk id="54" max="4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AU203"/>
  <sheetViews>
    <sheetView view="pageBreakPreview" zoomScale="75" zoomScaleNormal="80" zoomScaleSheetLayoutView="75" zoomScalePageLayoutView="0" workbookViewId="0" topLeftCell="A1">
      <pane xSplit="3" ySplit="4" topLeftCell="H5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AT1" sqref="AT1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87" hidden="1" customWidth="1"/>
    <col min="5" max="5" width="10.125" style="187" hidden="1" customWidth="1"/>
    <col min="6" max="6" width="10.125" style="1233" customWidth="1"/>
    <col min="7" max="7" width="10.375" style="2" customWidth="1"/>
    <col min="8" max="8" width="3.125" style="3" customWidth="1"/>
    <col min="9" max="9" width="3.625" style="2" customWidth="1"/>
    <col min="10" max="10" width="5.125" style="2" customWidth="1"/>
    <col min="11" max="11" width="4.625" style="187" hidden="1" customWidth="1"/>
    <col min="12" max="12" width="10.125" style="187" hidden="1" customWidth="1"/>
    <col min="13" max="13" width="10.375" style="1233" customWidth="1"/>
    <col min="14" max="14" width="11.625" style="2" customWidth="1"/>
    <col min="15" max="15" width="3.125" style="3" customWidth="1"/>
    <col min="16" max="16" width="3.625" style="2" customWidth="1"/>
    <col min="17" max="17" width="8.375" style="2" customWidth="1"/>
    <col min="18" max="18" width="6.125" style="187" hidden="1" customWidth="1"/>
    <col min="19" max="19" width="8.875" style="187" hidden="1" customWidth="1"/>
    <col min="20" max="20" width="10.75390625" style="1233" customWidth="1"/>
    <col min="21" max="21" width="12.375" style="2" customWidth="1"/>
    <col min="22" max="22" width="3.125" style="3" customWidth="1"/>
    <col min="23" max="23" width="3.625" style="2" customWidth="1"/>
    <col min="24" max="24" width="5.375" style="2" customWidth="1"/>
    <col min="25" max="25" width="4.625" style="187" hidden="1" customWidth="1"/>
    <col min="26" max="26" width="8.125" style="1233" customWidth="1"/>
    <col min="27" max="27" width="12.25390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87" hidden="1" customWidth="1"/>
    <col min="32" max="32" width="5.125" style="1233" customWidth="1"/>
    <col min="33" max="33" width="8.00390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87" hidden="1" customWidth="1"/>
    <col min="38" max="38" width="6.125" style="1" customWidth="1"/>
    <col min="39" max="39" width="12.125" style="2" customWidth="1"/>
    <col min="40" max="40" width="3.125" style="3" customWidth="1"/>
    <col min="41" max="41" width="3.625" style="2" customWidth="1"/>
    <col min="42" max="42" width="5.125" style="2" customWidth="1"/>
    <col min="43" max="43" width="14.125" style="2" customWidth="1"/>
    <col min="44" max="44" width="15.125" style="2" customWidth="1"/>
    <col min="45" max="46" width="13.625" style="2" customWidth="1"/>
    <col min="47" max="47" width="10.625" style="2" customWidth="1"/>
    <col min="48" max="16384" width="9.00390625" style="2" customWidth="1"/>
  </cols>
  <sheetData>
    <row r="1" spans="1:46" ht="22.5">
      <c r="A1" s="98" t="s">
        <v>347</v>
      </c>
      <c r="B1" s="98"/>
      <c r="C1" s="98"/>
      <c r="D1" s="1145"/>
      <c r="E1" s="1145"/>
      <c r="F1" s="1232"/>
      <c r="G1" s="98"/>
      <c r="H1" s="98"/>
      <c r="I1" s="98"/>
      <c r="J1" s="2104" t="s">
        <v>712</v>
      </c>
      <c r="K1" s="2104"/>
      <c r="L1" s="2104"/>
      <c r="M1" s="2104"/>
      <c r="N1" s="2104"/>
      <c r="O1" s="2104"/>
      <c r="P1" s="2104"/>
      <c r="Q1" s="2104"/>
      <c r="R1" s="2104"/>
      <c r="S1" s="2104"/>
      <c r="T1" s="2104"/>
      <c r="U1" s="100"/>
      <c r="V1" s="99"/>
      <c r="W1" s="100"/>
      <c r="X1" s="100"/>
      <c r="Y1" s="223"/>
      <c r="Z1" s="1270"/>
      <c r="AA1" s="101"/>
      <c r="AB1" s="99"/>
      <c r="AC1" s="100"/>
      <c r="AD1" s="100"/>
      <c r="AE1" s="223"/>
      <c r="AF1" s="1565" t="str">
        <f>Jan!AF1</f>
        <v>ORIGINAL( 16 MAY 2017)</v>
      </c>
      <c r="AG1" s="101"/>
      <c r="AH1" s="102"/>
      <c r="AI1" s="98"/>
      <c r="AJ1" s="100"/>
      <c r="AK1" s="223"/>
      <c r="AL1" s="98"/>
      <c r="AM1" s="100"/>
      <c r="AN1" s="101"/>
      <c r="AO1" s="98"/>
      <c r="AP1" s="98"/>
      <c r="AQ1" s="98"/>
      <c r="AR1" s="98"/>
      <c r="AS1" s="179" t="s">
        <v>691</v>
      </c>
      <c r="AT1" s="939">
        <v>2018</v>
      </c>
    </row>
    <row r="2" spans="1:47" ht="17.25" thickBot="1">
      <c r="A2" s="1"/>
      <c r="V2" s="2105"/>
      <c r="W2" s="2105"/>
      <c r="X2" s="2105"/>
      <c r="Y2" s="124"/>
      <c r="AE2" s="124"/>
      <c r="AF2" s="1240"/>
      <c r="AG2" s="6"/>
      <c r="AH2" s="6"/>
      <c r="AI2" s="6"/>
      <c r="AJ2" s="6"/>
      <c r="AK2" s="124"/>
      <c r="AL2" s="26"/>
      <c r="AM2" s="7"/>
      <c r="AN2" s="5"/>
      <c r="AO2" s="7"/>
      <c r="AP2" s="7"/>
      <c r="AQ2" s="7"/>
      <c r="AR2" s="7"/>
      <c r="AS2" s="7"/>
      <c r="AT2" s="7"/>
      <c r="AU2" s="7"/>
    </row>
    <row r="3" spans="1:47" ht="15" customHeight="1" thickTop="1">
      <c r="A3" s="498"/>
      <c r="B3" s="499"/>
      <c r="C3" s="500"/>
      <c r="D3" s="501"/>
      <c r="E3" s="501"/>
      <c r="F3" s="2189" t="s">
        <v>121</v>
      </c>
      <c r="G3" s="2189"/>
      <c r="H3" s="2189"/>
      <c r="I3" s="2189"/>
      <c r="J3" s="2190"/>
      <c r="K3" s="502"/>
      <c r="L3" s="706"/>
      <c r="M3" s="2189" t="s">
        <v>122</v>
      </c>
      <c r="N3" s="2189"/>
      <c r="O3" s="2189"/>
      <c r="P3" s="2189"/>
      <c r="Q3" s="2190"/>
      <c r="R3" s="502"/>
      <c r="S3" s="706"/>
      <c r="T3" s="2189" t="s">
        <v>123</v>
      </c>
      <c r="U3" s="2189"/>
      <c r="V3" s="2189"/>
      <c r="W3" s="2189"/>
      <c r="X3" s="2190"/>
      <c r="Y3" s="502"/>
      <c r="Z3" s="2189" t="s">
        <v>124</v>
      </c>
      <c r="AA3" s="2189"/>
      <c r="AB3" s="2189"/>
      <c r="AC3" s="2189"/>
      <c r="AD3" s="2190"/>
      <c r="AE3" s="502"/>
      <c r="AF3" s="2191" t="s">
        <v>311</v>
      </c>
      <c r="AG3" s="2189"/>
      <c r="AH3" s="2189"/>
      <c r="AI3" s="2189"/>
      <c r="AJ3" s="2192"/>
      <c r="AK3" s="502"/>
      <c r="AL3" s="2188" t="s">
        <v>4</v>
      </c>
      <c r="AM3" s="2188"/>
      <c r="AN3" s="2188"/>
      <c r="AO3" s="2188"/>
      <c r="AP3" s="2188"/>
      <c r="AQ3" s="2193" t="s">
        <v>313</v>
      </c>
      <c r="AR3" s="2194"/>
      <c r="AS3" s="503" t="s">
        <v>370</v>
      </c>
      <c r="AT3" s="504" t="s">
        <v>377</v>
      </c>
      <c r="AU3" s="505" t="s">
        <v>371</v>
      </c>
    </row>
    <row r="4" spans="1:47" ht="17.25" thickBot="1">
      <c r="A4" s="506" t="s">
        <v>125</v>
      </c>
      <c r="B4" s="507" t="s">
        <v>126</v>
      </c>
      <c r="C4" s="508" t="s">
        <v>127</v>
      </c>
      <c r="D4" s="507"/>
      <c r="E4" s="507"/>
      <c r="F4" s="1234" t="s">
        <v>128</v>
      </c>
      <c r="G4" s="509" t="s">
        <v>129</v>
      </c>
      <c r="H4" s="509" t="s">
        <v>130</v>
      </c>
      <c r="I4" s="507" t="s">
        <v>132</v>
      </c>
      <c r="J4" s="508" t="s">
        <v>131</v>
      </c>
      <c r="K4" s="507"/>
      <c r="L4" s="507"/>
      <c r="M4" s="1254" t="s">
        <v>128</v>
      </c>
      <c r="N4" s="509" t="s">
        <v>129</v>
      </c>
      <c r="O4" s="509" t="s">
        <v>130</v>
      </c>
      <c r="P4" s="507" t="s">
        <v>132</v>
      </c>
      <c r="Q4" s="508" t="s">
        <v>131</v>
      </c>
      <c r="R4" s="507"/>
      <c r="S4" s="507"/>
      <c r="T4" s="1234" t="s">
        <v>128</v>
      </c>
      <c r="U4" s="509" t="s">
        <v>129</v>
      </c>
      <c r="V4" s="509" t="s">
        <v>130</v>
      </c>
      <c r="W4" s="509" t="s">
        <v>132</v>
      </c>
      <c r="X4" s="508" t="s">
        <v>131</v>
      </c>
      <c r="Y4" s="507"/>
      <c r="Z4" s="1234" t="s">
        <v>128</v>
      </c>
      <c r="AA4" s="509" t="s">
        <v>129</v>
      </c>
      <c r="AB4" s="509" t="s">
        <v>130</v>
      </c>
      <c r="AC4" s="509" t="s">
        <v>132</v>
      </c>
      <c r="AD4" s="510" t="s">
        <v>131</v>
      </c>
      <c r="AE4" s="507"/>
      <c r="AF4" s="1234" t="s">
        <v>128</v>
      </c>
      <c r="AG4" s="509" t="s">
        <v>129</v>
      </c>
      <c r="AH4" s="509" t="s">
        <v>130</v>
      </c>
      <c r="AI4" s="509" t="s">
        <v>132</v>
      </c>
      <c r="AJ4" s="511" t="s">
        <v>131</v>
      </c>
      <c r="AK4" s="507"/>
      <c r="AL4" s="686" t="s">
        <v>128</v>
      </c>
      <c r="AM4" s="509" t="s">
        <v>129</v>
      </c>
      <c r="AN4" s="509" t="s">
        <v>130</v>
      </c>
      <c r="AO4" s="509" t="s">
        <v>132</v>
      </c>
      <c r="AP4" s="507" t="s">
        <v>131</v>
      </c>
      <c r="AQ4" s="512" t="s">
        <v>128</v>
      </c>
      <c r="AR4" s="510" t="s">
        <v>128</v>
      </c>
      <c r="AS4" s="513" t="s">
        <v>128</v>
      </c>
      <c r="AT4" s="513" t="s">
        <v>128</v>
      </c>
      <c r="AU4" s="514" t="s">
        <v>128</v>
      </c>
    </row>
    <row r="5" spans="1:47" s="3" customFormat="1" ht="16.5">
      <c r="A5" s="8"/>
      <c r="B5" s="535">
        <v>1</v>
      </c>
      <c r="C5" s="536" t="s">
        <v>151</v>
      </c>
      <c r="D5" s="124"/>
      <c r="E5" s="124"/>
      <c r="F5" s="1238"/>
      <c r="G5" s="10"/>
      <c r="H5" s="11"/>
      <c r="I5" s="6"/>
      <c r="J5" s="53"/>
      <c r="K5" s="124"/>
      <c r="L5" s="124"/>
      <c r="M5" s="1240"/>
      <c r="N5" s="10"/>
      <c r="O5" s="11"/>
      <c r="P5" s="6"/>
      <c r="Q5" s="53"/>
      <c r="R5" s="124"/>
      <c r="S5" s="124"/>
      <c r="T5" s="1243"/>
      <c r="U5" s="10"/>
      <c r="V5" s="6"/>
      <c r="W5" s="11"/>
      <c r="X5" s="53"/>
      <c r="Y5" s="124"/>
      <c r="Z5" s="1240"/>
      <c r="AA5" s="10"/>
      <c r="AB5" s="11"/>
      <c r="AC5" s="11"/>
      <c r="AD5" s="53"/>
      <c r="AE5" s="124" t="s">
        <v>151</v>
      </c>
      <c r="AF5" s="1238" t="s">
        <v>315</v>
      </c>
      <c r="AG5" s="13"/>
      <c r="AH5" s="13"/>
      <c r="AI5" s="11"/>
      <c r="AJ5" s="74"/>
      <c r="AK5" s="124"/>
      <c r="AL5" s="116"/>
      <c r="AM5" s="10"/>
      <c r="AN5" s="11"/>
      <c r="AO5" s="11"/>
      <c r="AP5" s="6"/>
      <c r="AQ5" s="67"/>
      <c r="AR5" s="50"/>
      <c r="AS5" s="50"/>
      <c r="AT5" s="63"/>
      <c r="AU5" s="12"/>
    </row>
    <row r="6" spans="1:47" s="3" customFormat="1" ht="16.5">
      <c r="A6" s="8" t="s">
        <v>360</v>
      </c>
      <c r="B6" s="376"/>
      <c r="C6" s="536"/>
      <c r="D6" s="124"/>
      <c r="E6" s="124"/>
      <c r="F6" s="1238"/>
      <c r="G6" s="10"/>
      <c r="H6" s="11"/>
      <c r="I6" s="6"/>
      <c r="J6" s="53"/>
      <c r="K6" s="124"/>
      <c r="L6" s="124"/>
      <c r="M6" s="1240"/>
      <c r="N6" s="10"/>
      <c r="O6" s="11"/>
      <c r="P6" s="6"/>
      <c r="Q6" s="53"/>
      <c r="R6" s="124"/>
      <c r="S6" s="124"/>
      <c r="T6" s="1243"/>
      <c r="U6" s="10"/>
      <c r="V6" s="6"/>
      <c r="W6" s="11"/>
      <c r="X6" s="53"/>
      <c r="Y6" s="124"/>
      <c r="Z6" s="1240"/>
      <c r="AA6" s="10"/>
      <c r="AB6" s="11"/>
      <c r="AC6" s="11"/>
      <c r="AD6" s="53"/>
      <c r="AE6" s="124"/>
      <c r="AF6" s="1238"/>
      <c r="AG6" s="13"/>
      <c r="AH6" s="13"/>
      <c r="AI6" s="11"/>
      <c r="AJ6" s="74"/>
      <c r="AK6" s="124"/>
      <c r="AL6" s="116"/>
      <c r="AM6" s="10"/>
      <c r="AN6" s="11"/>
      <c r="AO6" s="11"/>
      <c r="AP6" s="6"/>
      <c r="AQ6" s="67"/>
      <c r="AR6" s="50"/>
      <c r="AS6" s="50"/>
      <c r="AT6" s="63"/>
      <c r="AU6" s="12"/>
    </row>
    <row r="7" spans="1:47" s="18" customFormat="1" ht="16.5">
      <c r="A7" s="8"/>
      <c r="B7" s="783"/>
      <c r="C7" s="864"/>
      <c r="D7" s="125"/>
      <c r="E7" s="125"/>
      <c r="F7" s="1239"/>
      <c r="G7" s="17"/>
      <c r="H7" s="19"/>
      <c r="J7" s="56"/>
      <c r="K7" s="125"/>
      <c r="L7" s="125"/>
      <c r="M7" s="1241"/>
      <c r="N7" s="17"/>
      <c r="O7" s="19"/>
      <c r="Q7" s="56"/>
      <c r="R7" s="125"/>
      <c r="S7" s="125"/>
      <c r="T7" s="1262"/>
      <c r="U7" s="17"/>
      <c r="W7" s="19"/>
      <c r="X7" s="56"/>
      <c r="Y7" s="125"/>
      <c r="Z7" s="1241"/>
      <c r="AA7" s="17"/>
      <c r="AB7" s="19"/>
      <c r="AC7" s="19"/>
      <c r="AD7" s="56"/>
      <c r="AE7" s="125"/>
      <c r="AF7" s="1239"/>
      <c r="AG7" s="21"/>
      <c r="AH7" s="21"/>
      <c r="AI7" s="19"/>
      <c r="AJ7" s="192"/>
      <c r="AK7" s="125"/>
      <c r="AL7" s="365"/>
      <c r="AM7" s="17"/>
      <c r="AN7" s="19"/>
      <c r="AO7" s="19"/>
      <c r="AQ7" s="92"/>
      <c r="AR7" s="51"/>
      <c r="AS7" s="51"/>
      <c r="AT7" s="64"/>
      <c r="AU7" s="20"/>
    </row>
    <row r="8" spans="1:47" s="3" customFormat="1" ht="16.5">
      <c r="A8" s="8"/>
      <c r="B8" s="535">
        <v>2</v>
      </c>
      <c r="C8" s="536" t="s">
        <v>134</v>
      </c>
      <c r="D8" s="124"/>
      <c r="E8" s="124"/>
      <c r="F8" s="1240"/>
      <c r="G8" s="10"/>
      <c r="H8" s="11"/>
      <c r="I8" s="6"/>
      <c r="J8" s="53"/>
      <c r="K8" s="124"/>
      <c r="L8" s="124"/>
      <c r="M8" s="1240"/>
      <c r="N8" s="10"/>
      <c r="O8" s="11"/>
      <c r="P8" s="6"/>
      <c r="Q8" s="53"/>
      <c r="R8" s="124" t="s">
        <v>134</v>
      </c>
      <c r="S8" s="124"/>
      <c r="T8" s="1243" t="s">
        <v>396</v>
      </c>
      <c r="U8" s="10"/>
      <c r="V8" s="6"/>
      <c r="W8" s="11"/>
      <c r="X8" s="53"/>
      <c r="Y8" s="124"/>
      <c r="Z8" s="1240"/>
      <c r="AA8" s="10"/>
      <c r="AB8" s="11"/>
      <c r="AC8" s="11"/>
      <c r="AD8" s="53"/>
      <c r="AE8" s="124"/>
      <c r="AF8" s="1238"/>
      <c r="AG8" s="13"/>
      <c r="AH8" s="13"/>
      <c r="AI8" s="11"/>
      <c r="AJ8" s="74"/>
      <c r="AK8" s="124"/>
      <c r="AL8" s="116"/>
      <c r="AM8" s="10"/>
      <c r="AN8" s="11"/>
      <c r="AO8" s="11"/>
      <c r="AP8" s="6"/>
      <c r="AQ8" s="67"/>
      <c r="AR8" s="50"/>
      <c r="AS8" s="50"/>
      <c r="AT8" s="63"/>
      <c r="AU8" s="12"/>
    </row>
    <row r="9" spans="1:47" s="3" customFormat="1" ht="16.5">
      <c r="A9" s="8"/>
      <c r="B9" s="376"/>
      <c r="C9" s="536"/>
      <c r="D9" s="124"/>
      <c r="E9" s="124"/>
      <c r="F9" s="1240"/>
      <c r="G9" s="10"/>
      <c r="H9" s="11"/>
      <c r="I9" s="6"/>
      <c r="J9" s="53"/>
      <c r="K9" s="124"/>
      <c r="L9" s="124"/>
      <c r="M9" s="1240"/>
      <c r="N9" s="10"/>
      <c r="O9" s="11"/>
      <c r="P9" s="6"/>
      <c r="Q9" s="53"/>
      <c r="R9" s="124"/>
      <c r="S9" s="124"/>
      <c r="T9" s="1263"/>
      <c r="U9" s="15"/>
      <c r="V9" s="6"/>
      <c r="W9" s="11"/>
      <c r="X9" s="53"/>
      <c r="Y9" s="124"/>
      <c r="Z9" s="1240"/>
      <c r="AA9" s="10"/>
      <c r="AB9" s="11"/>
      <c r="AC9" s="11"/>
      <c r="AD9" s="53"/>
      <c r="AE9" s="124"/>
      <c r="AF9" s="1238"/>
      <c r="AG9" s="13"/>
      <c r="AH9" s="13"/>
      <c r="AI9" s="11"/>
      <c r="AJ9" s="74"/>
      <c r="AK9" s="124"/>
      <c r="AL9" s="116"/>
      <c r="AM9" s="10"/>
      <c r="AN9" s="11"/>
      <c r="AO9" s="11"/>
      <c r="AP9" s="6"/>
      <c r="AQ9" s="67"/>
      <c r="AR9" s="50"/>
      <c r="AS9" s="50"/>
      <c r="AT9" s="63"/>
      <c r="AU9" s="12"/>
    </row>
    <row r="10" spans="1:47" s="18" customFormat="1" ht="16.5">
      <c r="A10" s="8"/>
      <c r="B10" s="783"/>
      <c r="C10" s="864"/>
      <c r="D10" s="125"/>
      <c r="E10" s="125"/>
      <c r="F10" s="1241"/>
      <c r="G10" s="17"/>
      <c r="H10" s="19"/>
      <c r="J10" s="56"/>
      <c r="K10" s="125"/>
      <c r="L10" s="125"/>
      <c r="M10" s="1241"/>
      <c r="N10" s="17"/>
      <c r="O10" s="19"/>
      <c r="Q10" s="56"/>
      <c r="R10" s="125"/>
      <c r="S10" s="125"/>
      <c r="T10" s="1264"/>
      <c r="U10" s="30"/>
      <c r="V10" s="21"/>
      <c r="W10" s="19"/>
      <c r="X10" s="56"/>
      <c r="Y10" s="125"/>
      <c r="Z10" s="1241"/>
      <c r="AA10" s="17"/>
      <c r="AB10" s="19"/>
      <c r="AC10" s="19"/>
      <c r="AD10" s="56"/>
      <c r="AE10" s="125"/>
      <c r="AF10" s="1239"/>
      <c r="AG10" s="21"/>
      <c r="AH10" s="21"/>
      <c r="AI10" s="19"/>
      <c r="AJ10" s="192"/>
      <c r="AK10" s="125"/>
      <c r="AL10" s="365"/>
      <c r="AM10" s="17"/>
      <c r="AN10" s="19"/>
      <c r="AO10" s="19"/>
      <c r="AQ10" s="92"/>
      <c r="AR10" s="51"/>
      <c r="AS10" s="51"/>
      <c r="AT10" s="64"/>
      <c r="AU10" s="20"/>
    </row>
    <row r="11" spans="1:47" s="3" customFormat="1" ht="16.5">
      <c r="A11" s="8"/>
      <c r="B11" s="535">
        <v>3</v>
      </c>
      <c r="C11" s="536" t="s">
        <v>137</v>
      </c>
      <c r="D11" s="124"/>
      <c r="E11" s="124"/>
      <c r="F11" s="1240"/>
      <c r="G11" s="10"/>
      <c r="H11" s="11"/>
      <c r="I11" s="6"/>
      <c r="J11" s="53"/>
      <c r="K11" s="124" t="s">
        <v>137</v>
      </c>
      <c r="L11" s="124"/>
      <c r="M11" s="1240" t="s">
        <v>152</v>
      </c>
      <c r="N11" s="10"/>
      <c r="O11" s="11"/>
      <c r="P11" s="6"/>
      <c r="Q11" s="53"/>
      <c r="R11" s="124"/>
      <c r="S11" s="124"/>
      <c r="T11" s="1243"/>
      <c r="U11" s="10"/>
      <c r="V11" s="6"/>
      <c r="W11" s="11"/>
      <c r="X11" s="53"/>
      <c r="Y11" s="124"/>
      <c r="Z11" s="1240"/>
      <c r="AA11" s="10"/>
      <c r="AB11" s="11"/>
      <c r="AC11" s="11"/>
      <c r="AD11" s="53"/>
      <c r="AE11" s="124"/>
      <c r="AF11" s="1238"/>
      <c r="AG11" s="13"/>
      <c r="AH11" s="13"/>
      <c r="AI11" s="11"/>
      <c r="AJ11" s="74"/>
      <c r="AK11" s="124"/>
      <c r="AL11" s="116"/>
      <c r="AM11" s="10"/>
      <c r="AN11" s="11"/>
      <c r="AO11" s="11"/>
      <c r="AP11" s="6"/>
      <c r="AQ11" s="67"/>
      <c r="AR11" s="50"/>
      <c r="AS11" s="50"/>
      <c r="AT11" s="63"/>
      <c r="AU11" s="12"/>
    </row>
    <row r="12" spans="1:47" s="3" customFormat="1" ht="16.5">
      <c r="A12" s="8"/>
      <c r="B12" s="376"/>
      <c r="C12" s="536"/>
      <c r="D12" s="124"/>
      <c r="E12" s="124"/>
      <c r="F12" s="1240"/>
      <c r="G12" s="10"/>
      <c r="H12" s="11"/>
      <c r="I12" s="6"/>
      <c r="J12" s="53"/>
      <c r="K12" s="124"/>
      <c r="L12" s="124"/>
      <c r="M12" s="1240"/>
      <c r="N12" s="10"/>
      <c r="O12" s="11"/>
      <c r="P12" s="6"/>
      <c r="Q12" s="53"/>
      <c r="R12" s="124"/>
      <c r="S12" s="124"/>
      <c r="T12" s="1243"/>
      <c r="U12" s="10"/>
      <c r="V12" s="6"/>
      <c r="W12" s="11"/>
      <c r="X12" s="53"/>
      <c r="Y12" s="124"/>
      <c r="Z12" s="1240"/>
      <c r="AA12" s="10"/>
      <c r="AB12" s="11"/>
      <c r="AC12" s="11"/>
      <c r="AD12" s="53"/>
      <c r="AE12" s="124"/>
      <c r="AF12" s="1238"/>
      <c r="AG12" s="13"/>
      <c r="AH12" s="13"/>
      <c r="AI12" s="11"/>
      <c r="AJ12" s="74"/>
      <c r="AK12" s="124"/>
      <c r="AL12" s="116"/>
      <c r="AM12" s="10"/>
      <c r="AN12" s="11"/>
      <c r="AO12" s="11"/>
      <c r="AP12" s="6"/>
      <c r="AQ12" s="67"/>
      <c r="AR12" s="50"/>
      <c r="AS12" s="50"/>
      <c r="AT12" s="63"/>
      <c r="AU12" s="12"/>
    </row>
    <row r="13" spans="1:47" s="18" customFormat="1" ht="16.5" customHeight="1">
      <c r="A13" s="8"/>
      <c r="B13" s="783"/>
      <c r="C13" s="864"/>
      <c r="D13" s="125"/>
      <c r="E13" s="125"/>
      <c r="F13" s="1241"/>
      <c r="G13" s="17"/>
      <c r="H13" s="19"/>
      <c r="J13" s="56"/>
      <c r="K13" s="125"/>
      <c r="L13" s="125"/>
      <c r="M13" s="1241"/>
      <c r="N13" s="17"/>
      <c r="O13" s="19"/>
      <c r="Q13" s="56"/>
      <c r="R13" s="125"/>
      <c r="S13" s="125"/>
      <c r="T13" s="1262"/>
      <c r="U13" s="17"/>
      <c r="W13" s="19"/>
      <c r="X13" s="56"/>
      <c r="Y13" s="125"/>
      <c r="Z13" s="1241"/>
      <c r="AA13" s="17"/>
      <c r="AB13" s="19"/>
      <c r="AC13" s="19"/>
      <c r="AD13" s="56"/>
      <c r="AE13" s="125"/>
      <c r="AF13" s="1239"/>
      <c r="AG13" s="21"/>
      <c r="AH13" s="21"/>
      <c r="AI13" s="19"/>
      <c r="AJ13" s="192"/>
      <c r="AK13" s="125"/>
      <c r="AL13" s="365"/>
      <c r="AM13" s="17"/>
      <c r="AN13" s="19"/>
      <c r="AO13" s="19"/>
      <c r="AQ13" s="92"/>
      <c r="AR13" s="51"/>
      <c r="AS13" s="51"/>
      <c r="AT13" s="64"/>
      <c r="AU13" s="20"/>
    </row>
    <row r="14" spans="1:47" s="3" customFormat="1" ht="16.5" customHeight="1">
      <c r="A14" s="8"/>
      <c r="B14" s="535">
        <v>4</v>
      </c>
      <c r="C14" s="536" t="s">
        <v>140</v>
      </c>
      <c r="D14" s="124"/>
      <c r="E14" s="124"/>
      <c r="F14" s="1240"/>
      <c r="G14" s="10"/>
      <c r="H14" s="11"/>
      <c r="I14" s="6"/>
      <c r="J14" s="53"/>
      <c r="K14" s="124"/>
      <c r="L14" s="124"/>
      <c r="M14" s="1240"/>
      <c r="N14" s="10"/>
      <c r="O14" s="11"/>
      <c r="P14" s="6"/>
      <c r="Q14" s="53"/>
      <c r="R14" s="124" t="s">
        <v>140</v>
      </c>
      <c r="S14" s="124"/>
      <c r="T14" s="1464" t="s">
        <v>702</v>
      </c>
      <c r="U14" s="10"/>
      <c r="V14" s="6"/>
      <c r="W14" s="11"/>
      <c r="X14" s="53"/>
      <c r="Y14" s="124"/>
      <c r="Z14" s="1240"/>
      <c r="AA14" s="10"/>
      <c r="AB14" s="11"/>
      <c r="AC14" s="11"/>
      <c r="AD14" s="53"/>
      <c r="AE14" s="124"/>
      <c r="AF14" s="1238"/>
      <c r="AG14" s="13"/>
      <c r="AH14" s="13"/>
      <c r="AI14" s="11"/>
      <c r="AJ14" s="74"/>
      <c r="AK14" s="124"/>
      <c r="AL14" s="116"/>
      <c r="AM14" s="10"/>
      <c r="AN14" s="11"/>
      <c r="AO14" s="11"/>
      <c r="AP14" s="6"/>
      <c r="AQ14" s="67"/>
      <c r="AR14" s="50"/>
      <c r="AS14" s="50"/>
      <c r="AT14" s="63"/>
      <c r="AU14" s="12"/>
    </row>
    <row r="15" spans="1:47" s="3" customFormat="1" ht="16.5" customHeight="1">
      <c r="A15" s="8"/>
      <c r="B15" s="376"/>
      <c r="C15" s="536"/>
      <c r="D15" s="124"/>
      <c r="E15" s="124"/>
      <c r="F15" s="1240"/>
      <c r="G15" s="10"/>
      <c r="H15" s="11"/>
      <c r="I15" s="6"/>
      <c r="J15" s="53"/>
      <c r="K15" s="124"/>
      <c r="L15" s="124"/>
      <c r="M15" s="1240"/>
      <c r="N15" s="10"/>
      <c r="O15" s="11"/>
      <c r="P15" s="6"/>
      <c r="Q15" s="53"/>
      <c r="R15" s="124"/>
      <c r="S15" s="124"/>
      <c r="T15" s="1243"/>
      <c r="U15" s="10"/>
      <c r="V15" s="6"/>
      <c r="W15" s="11"/>
      <c r="X15" s="53"/>
      <c r="Y15" s="124"/>
      <c r="Z15" s="1240"/>
      <c r="AA15" s="10"/>
      <c r="AB15" s="11"/>
      <c r="AC15" s="11"/>
      <c r="AD15" s="53"/>
      <c r="AE15" s="124"/>
      <c r="AF15" s="1238"/>
      <c r="AG15" s="13"/>
      <c r="AH15" s="13"/>
      <c r="AI15" s="11"/>
      <c r="AJ15" s="74"/>
      <c r="AK15" s="124"/>
      <c r="AL15" s="116"/>
      <c r="AM15" s="10"/>
      <c r="AN15" s="11"/>
      <c r="AO15" s="11"/>
      <c r="AP15" s="6"/>
      <c r="AQ15" s="67"/>
      <c r="AR15" s="50"/>
      <c r="AS15" s="50"/>
      <c r="AT15" s="63"/>
      <c r="AU15" s="12"/>
    </row>
    <row r="16" spans="1:47" s="18" customFormat="1" ht="16.5" customHeight="1">
      <c r="A16" s="8"/>
      <c r="B16" s="783"/>
      <c r="C16" s="864"/>
      <c r="D16" s="125"/>
      <c r="E16" s="125"/>
      <c r="F16" s="1241"/>
      <c r="G16" s="17"/>
      <c r="H16" s="19"/>
      <c r="J16" s="56"/>
      <c r="K16" s="125"/>
      <c r="L16" s="125"/>
      <c r="M16" s="1241"/>
      <c r="N16" s="17"/>
      <c r="O16" s="19"/>
      <c r="Q16" s="56"/>
      <c r="R16" s="125"/>
      <c r="S16" s="125"/>
      <c r="T16" s="1262"/>
      <c r="U16" s="17"/>
      <c r="W16" s="19"/>
      <c r="X16" s="56"/>
      <c r="Y16" s="125"/>
      <c r="Z16" s="1241"/>
      <c r="AA16" s="17"/>
      <c r="AB16" s="19"/>
      <c r="AC16" s="19"/>
      <c r="AD16" s="56"/>
      <c r="AE16" s="125"/>
      <c r="AF16" s="1239"/>
      <c r="AG16" s="21"/>
      <c r="AH16" s="21"/>
      <c r="AI16" s="19"/>
      <c r="AJ16" s="192"/>
      <c r="AK16" s="125"/>
      <c r="AL16" s="365"/>
      <c r="AM16" s="17"/>
      <c r="AN16" s="19"/>
      <c r="AO16" s="19"/>
      <c r="AQ16" s="92"/>
      <c r="AR16" s="51"/>
      <c r="AS16" s="51"/>
      <c r="AT16" s="64"/>
      <c r="AU16" s="20"/>
    </row>
    <row r="17" spans="1:47" s="3" customFormat="1" ht="16.5" customHeight="1">
      <c r="A17" s="8"/>
      <c r="B17" s="535">
        <v>5</v>
      </c>
      <c r="C17" s="536" t="s">
        <v>142</v>
      </c>
      <c r="D17" s="124" t="s">
        <v>142</v>
      </c>
      <c r="E17" s="124" t="s">
        <v>559</v>
      </c>
      <c r="F17" s="1240" t="s">
        <v>537</v>
      </c>
      <c r="G17" s="10"/>
      <c r="H17" s="11"/>
      <c r="I17" s="6"/>
      <c r="J17" s="53"/>
      <c r="K17" s="124"/>
      <c r="L17" s="124"/>
      <c r="M17" s="1240"/>
      <c r="N17" s="10"/>
      <c r="O17" s="11"/>
      <c r="P17" s="6"/>
      <c r="Q17" s="53"/>
      <c r="R17" s="124"/>
      <c r="S17" s="124"/>
      <c r="T17" s="1243"/>
      <c r="U17" s="10"/>
      <c r="V17" s="6"/>
      <c r="W17" s="11"/>
      <c r="X17" s="53"/>
      <c r="Y17" s="124" t="s">
        <v>142</v>
      </c>
      <c r="Z17" s="1240" t="s">
        <v>551</v>
      </c>
      <c r="AA17" s="551"/>
      <c r="AB17" s="552"/>
      <c r="AC17" s="552"/>
      <c r="AD17" s="554"/>
      <c r="AE17" s="124"/>
      <c r="AF17" s="1238"/>
      <c r="AG17" s="13"/>
      <c r="AH17" s="13"/>
      <c r="AI17" s="11"/>
      <c r="AJ17" s="74"/>
      <c r="AK17" s="124"/>
      <c r="AL17" s="116"/>
      <c r="AM17" s="10"/>
      <c r="AN17" s="11"/>
      <c r="AO17" s="11"/>
      <c r="AP17" s="6"/>
      <c r="AQ17" s="67"/>
      <c r="AR17" s="50"/>
      <c r="AS17" s="50"/>
      <c r="AT17" s="63"/>
      <c r="AU17" s="182"/>
    </row>
    <row r="18" spans="1:47" s="3" customFormat="1" ht="16.5" customHeight="1">
      <c r="A18" s="8"/>
      <c r="B18" s="376"/>
      <c r="C18" s="536"/>
      <c r="D18" s="124"/>
      <c r="E18" s="124"/>
      <c r="F18" s="1240" t="s">
        <v>269</v>
      </c>
      <c r="G18" s="10"/>
      <c r="H18" s="11"/>
      <c r="I18" s="6"/>
      <c r="J18" s="53"/>
      <c r="K18" s="124"/>
      <c r="L18" s="124"/>
      <c r="M18" s="1240"/>
      <c r="N18" s="10"/>
      <c r="O18" s="11"/>
      <c r="P18" s="6"/>
      <c r="Q18" s="53"/>
      <c r="R18" s="124"/>
      <c r="S18" s="124"/>
      <c r="T18" s="1243"/>
      <c r="U18" s="10"/>
      <c r="V18" s="6"/>
      <c r="W18" s="11"/>
      <c r="X18" s="53"/>
      <c r="Y18" s="124"/>
      <c r="Z18" s="1240"/>
      <c r="AA18" s="551"/>
      <c r="AB18" s="552"/>
      <c r="AC18" s="552"/>
      <c r="AD18" s="554"/>
      <c r="AE18" s="124"/>
      <c r="AF18" s="1238"/>
      <c r="AG18" s="13"/>
      <c r="AH18" s="13"/>
      <c r="AI18" s="11"/>
      <c r="AJ18" s="74"/>
      <c r="AK18" s="124"/>
      <c r="AL18" s="116"/>
      <c r="AM18" s="10"/>
      <c r="AN18" s="11"/>
      <c r="AO18" s="11"/>
      <c r="AP18" s="6"/>
      <c r="AQ18" s="67"/>
      <c r="AR18" s="50"/>
      <c r="AS18" s="50"/>
      <c r="AT18" s="50"/>
      <c r="AU18" s="12"/>
    </row>
    <row r="19" spans="1:47" s="18" customFormat="1" ht="16.5" customHeight="1">
      <c r="A19" s="8"/>
      <c r="B19" s="783"/>
      <c r="C19" s="864"/>
      <c r="D19" s="125"/>
      <c r="E19" s="125"/>
      <c r="F19" s="1241"/>
      <c r="G19" s="17"/>
      <c r="H19" s="19"/>
      <c r="J19" s="56"/>
      <c r="K19" s="125"/>
      <c r="L19" s="125"/>
      <c r="M19" s="1241"/>
      <c r="N19" s="17"/>
      <c r="O19" s="19"/>
      <c r="Q19" s="56"/>
      <c r="R19" s="125"/>
      <c r="S19" s="125"/>
      <c r="T19" s="1262"/>
      <c r="U19" s="17"/>
      <c r="W19" s="19"/>
      <c r="X19" s="56"/>
      <c r="Y19" s="125"/>
      <c r="Z19" s="1241"/>
      <c r="AA19" s="17"/>
      <c r="AB19" s="19"/>
      <c r="AC19" s="19"/>
      <c r="AD19" s="56"/>
      <c r="AE19" s="125"/>
      <c r="AF19" s="1239"/>
      <c r="AG19" s="21"/>
      <c r="AH19" s="21"/>
      <c r="AI19" s="19"/>
      <c r="AJ19" s="192"/>
      <c r="AK19" s="125"/>
      <c r="AL19" s="365"/>
      <c r="AM19" s="17"/>
      <c r="AN19" s="19"/>
      <c r="AO19" s="19"/>
      <c r="AQ19" s="92"/>
      <c r="AR19" s="51"/>
      <c r="AS19" s="64"/>
      <c r="AT19" s="51"/>
      <c r="AU19" s="20"/>
    </row>
    <row r="20" spans="1:47" s="3" customFormat="1" ht="16.5">
      <c r="A20" s="8"/>
      <c r="B20" s="535">
        <v>6</v>
      </c>
      <c r="C20" s="536" t="s">
        <v>144</v>
      </c>
      <c r="D20" s="124"/>
      <c r="E20" s="124"/>
      <c r="F20" s="1240"/>
      <c r="G20" s="10"/>
      <c r="H20" s="11"/>
      <c r="I20" s="6"/>
      <c r="J20" s="53"/>
      <c r="K20" s="124" t="s">
        <v>144</v>
      </c>
      <c r="L20" s="124"/>
      <c r="M20" s="1240" t="s">
        <v>152</v>
      </c>
      <c r="N20" s="1495" t="s">
        <v>215</v>
      </c>
      <c r="O20" s="1496"/>
      <c r="P20" s="1497"/>
      <c r="Q20" s="1498"/>
      <c r="R20" s="124" t="s">
        <v>144</v>
      </c>
      <c r="S20" s="124"/>
      <c r="T20" s="1243" t="s">
        <v>321</v>
      </c>
      <c r="U20" s="1305" t="s">
        <v>414</v>
      </c>
      <c r="V20" s="1304"/>
      <c r="W20" s="1500"/>
      <c r="X20" s="1501"/>
      <c r="Y20" s="124"/>
      <c r="Z20" s="1240"/>
      <c r="AA20" s="10"/>
      <c r="AB20" s="11"/>
      <c r="AC20" s="11"/>
      <c r="AD20" s="53"/>
      <c r="AE20" s="124"/>
      <c r="AF20" s="1238"/>
      <c r="AG20" s="13"/>
      <c r="AH20" s="13"/>
      <c r="AI20" s="11"/>
      <c r="AJ20" s="74"/>
      <c r="AK20" s="124" t="s">
        <v>144</v>
      </c>
      <c r="AL20" s="31" t="s">
        <v>246</v>
      </c>
      <c r="AM20" s="10"/>
      <c r="AN20" s="11"/>
      <c r="AO20" s="11"/>
      <c r="AP20" s="6"/>
      <c r="AQ20" s="205"/>
      <c r="AR20" s="173"/>
      <c r="AS20" s="63"/>
      <c r="AT20" s="63"/>
      <c r="AU20" s="178"/>
    </row>
    <row r="21" spans="1:47" s="3" customFormat="1" ht="16.5">
      <c r="A21" s="8"/>
      <c r="B21" s="376"/>
      <c r="C21" s="536"/>
      <c r="D21" s="124"/>
      <c r="E21" s="124"/>
      <c r="F21" s="1240"/>
      <c r="G21" s="10"/>
      <c r="H21" s="11"/>
      <c r="I21" s="6"/>
      <c r="J21" s="53"/>
      <c r="K21" s="124"/>
      <c r="L21" s="124"/>
      <c r="M21" s="1240"/>
      <c r="N21" s="1495" t="s">
        <v>136</v>
      </c>
      <c r="O21" s="1496" t="s">
        <v>135</v>
      </c>
      <c r="P21" s="1497">
        <v>14</v>
      </c>
      <c r="Q21" s="1498">
        <v>250</v>
      </c>
      <c r="R21" s="124"/>
      <c r="S21" s="124"/>
      <c r="T21" s="1243"/>
      <c r="U21" s="1305" t="s">
        <v>190</v>
      </c>
      <c r="V21" s="1304" t="s">
        <v>146</v>
      </c>
      <c r="W21" s="1500">
        <v>14</v>
      </c>
      <c r="X21" s="1498">
        <v>400</v>
      </c>
      <c r="Y21" s="124"/>
      <c r="Z21" s="1240"/>
      <c r="AA21" s="10"/>
      <c r="AB21" s="11"/>
      <c r="AC21" s="11"/>
      <c r="AD21" s="53"/>
      <c r="AE21" s="124"/>
      <c r="AF21" s="1238"/>
      <c r="AG21" s="13"/>
      <c r="AH21" s="13"/>
      <c r="AI21" s="11"/>
      <c r="AJ21" s="74"/>
      <c r="AK21" s="124"/>
      <c r="AL21" s="31"/>
      <c r="AM21" s="10"/>
      <c r="AN21" s="11"/>
      <c r="AO21" s="11"/>
      <c r="AP21" s="6"/>
      <c r="AQ21" s="67"/>
      <c r="AR21" s="50"/>
      <c r="AS21" s="63"/>
      <c r="AT21" s="63"/>
      <c r="AU21" s="178"/>
    </row>
    <row r="22" spans="1:47" s="3" customFormat="1" ht="16.5">
      <c r="A22" s="8"/>
      <c r="B22" s="376"/>
      <c r="C22" s="536"/>
      <c r="D22" s="124"/>
      <c r="E22" s="124"/>
      <c r="F22" s="1240"/>
      <c r="G22" s="10"/>
      <c r="H22" s="11"/>
      <c r="I22" s="6"/>
      <c r="J22" s="53"/>
      <c r="K22" s="124"/>
      <c r="L22" s="124"/>
      <c r="M22" s="1240"/>
      <c r="N22" s="1508" t="s">
        <v>233</v>
      </c>
      <c r="O22" s="1509" t="s">
        <v>135</v>
      </c>
      <c r="P22" s="1510">
        <v>14</v>
      </c>
      <c r="Q22" s="1504">
        <v>250</v>
      </c>
      <c r="R22" s="124"/>
      <c r="S22" s="124"/>
      <c r="T22" s="1243"/>
      <c r="U22" s="1306" t="s">
        <v>414</v>
      </c>
      <c r="V22" s="1502"/>
      <c r="W22" s="1503"/>
      <c r="X22" s="1504"/>
      <c r="Y22" s="124"/>
      <c r="Z22" s="1240"/>
      <c r="AA22" s="10"/>
      <c r="AB22" s="11"/>
      <c r="AC22" s="11"/>
      <c r="AD22" s="53"/>
      <c r="AE22" s="124"/>
      <c r="AF22" s="1238"/>
      <c r="AG22" s="13"/>
      <c r="AH22" s="13"/>
      <c r="AI22" s="11"/>
      <c r="AJ22" s="74"/>
      <c r="AK22" s="124"/>
      <c r="AL22" s="31"/>
      <c r="AM22" s="10"/>
      <c r="AN22" s="11"/>
      <c r="AO22" s="11"/>
      <c r="AP22" s="6"/>
      <c r="AQ22" s="67"/>
      <c r="AR22" s="50"/>
      <c r="AS22" s="63"/>
      <c r="AT22" s="63"/>
      <c r="AU22" s="12"/>
    </row>
    <row r="23" spans="1:47" s="18" customFormat="1" ht="16.5">
      <c r="A23" s="8"/>
      <c r="B23" s="783"/>
      <c r="C23" s="864"/>
      <c r="D23" s="125"/>
      <c r="E23" s="125"/>
      <c r="F23" s="1241"/>
      <c r="G23" s="17"/>
      <c r="H23" s="19"/>
      <c r="J23" s="56"/>
      <c r="K23" s="125"/>
      <c r="L23" s="125"/>
      <c r="M23" s="1241"/>
      <c r="N23" s="1297"/>
      <c r="O23" s="817"/>
      <c r="P23" s="818"/>
      <c r="Q23" s="819"/>
      <c r="R23" s="125"/>
      <c r="S23" s="125"/>
      <c r="T23" s="1265"/>
      <c r="U23" s="1307" t="s">
        <v>89</v>
      </c>
      <c r="V23" s="1505" t="s">
        <v>146</v>
      </c>
      <c r="W23" s="1506">
        <v>14</v>
      </c>
      <c r="X23" s="1499">
        <v>400</v>
      </c>
      <c r="Y23" s="125"/>
      <c r="Z23" s="1241"/>
      <c r="AA23" s="17"/>
      <c r="AB23" s="19"/>
      <c r="AC23" s="19"/>
      <c r="AD23" s="56"/>
      <c r="AE23" s="125"/>
      <c r="AF23" s="1239"/>
      <c r="AG23" s="21"/>
      <c r="AH23" s="21"/>
      <c r="AI23" s="19"/>
      <c r="AJ23" s="192"/>
      <c r="AK23" s="124"/>
      <c r="AL23" s="365"/>
      <c r="AM23" s="17"/>
      <c r="AN23" s="19"/>
      <c r="AO23" s="19"/>
      <c r="AQ23" s="92"/>
      <c r="AR23" s="51"/>
      <c r="AS23" s="51"/>
      <c r="AT23" s="64"/>
      <c r="AU23" s="20"/>
    </row>
    <row r="24" spans="1:47" s="3" customFormat="1" ht="16.5">
      <c r="A24" s="8"/>
      <c r="B24" s="376">
        <v>7</v>
      </c>
      <c r="C24" s="536" t="s">
        <v>148</v>
      </c>
      <c r="D24" s="124" t="s">
        <v>148</v>
      </c>
      <c r="E24" s="124"/>
      <c r="F24" s="1183" t="s">
        <v>554</v>
      </c>
      <c r="G24" s="10"/>
      <c r="H24" s="11"/>
      <c r="I24" s="6"/>
      <c r="J24" s="53"/>
      <c r="K24" s="124"/>
      <c r="L24" s="124"/>
      <c r="M24" s="1240"/>
      <c r="N24" s="10"/>
      <c r="O24" s="10"/>
      <c r="P24" s="6"/>
      <c r="Q24" s="53"/>
      <c r="R24" s="124"/>
      <c r="S24" s="124"/>
      <c r="T24" s="1243"/>
      <c r="U24" s="10"/>
      <c r="V24" s="6"/>
      <c r="W24" s="11"/>
      <c r="X24" s="53"/>
      <c r="Y24" s="124"/>
      <c r="Z24" s="1240"/>
      <c r="AA24" s="10"/>
      <c r="AB24" s="11"/>
      <c r="AC24" s="11"/>
      <c r="AD24" s="53"/>
      <c r="AE24" s="124"/>
      <c r="AF24" s="1238"/>
      <c r="AG24" s="13"/>
      <c r="AH24" s="13"/>
      <c r="AI24" s="11"/>
      <c r="AJ24" s="74"/>
      <c r="AK24" s="210" t="s">
        <v>148</v>
      </c>
      <c r="AL24" s="116" t="s">
        <v>150</v>
      </c>
      <c r="AM24" s="10" t="s">
        <v>648</v>
      </c>
      <c r="AN24" s="11"/>
      <c r="AO24" s="11"/>
      <c r="AP24" s="6"/>
      <c r="AQ24" s="67"/>
      <c r="AR24" s="50"/>
      <c r="AS24" s="50"/>
      <c r="AT24" s="63"/>
      <c r="AU24" s="12"/>
    </row>
    <row r="25" spans="1:47" s="3" customFormat="1" ht="16.5">
      <c r="A25" s="8"/>
      <c r="B25" s="376"/>
      <c r="C25" s="536"/>
      <c r="D25" s="124"/>
      <c r="E25" s="124"/>
      <c r="F25" s="31" t="s">
        <v>268</v>
      </c>
      <c r="G25" s="10"/>
      <c r="H25" s="11"/>
      <c r="I25" s="6"/>
      <c r="J25" s="53"/>
      <c r="K25" s="124"/>
      <c r="L25" s="124"/>
      <c r="M25" s="1240"/>
      <c r="N25" s="10"/>
      <c r="O25" s="10"/>
      <c r="P25" s="6"/>
      <c r="Q25" s="53"/>
      <c r="R25" s="124"/>
      <c r="S25" s="124"/>
      <c r="T25" s="1243"/>
      <c r="U25" s="10"/>
      <c r="V25" s="6"/>
      <c r="W25" s="11"/>
      <c r="X25" s="53"/>
      <c r="Y25" s="124"/>
      <c r="Z25" s="1240"/>
      <c r="AA25" s="10"/>
      <c r="AB25" s="11"/>
      <c r="AC25" s="11"/>
      <c r="AD25" s="53"/>
      <c r="AE25" s="124"/>
      <c r="AF25" s="1238"/>
      <c r="AG25" s="13"/>
      <c r="AH25" s="13"/>
      <c r="AI25" s="11"/>
      <c r="AJ25" s="74"/>
      <c r="AK25" s="161"/>
      <c r="AL25" s="116"/>
      <c r="AM25" s="10" t="s">
        <v>154</v>
      </c>
      <c r="AN25" s="11" t="s">
        <v>410</v>
      </c>
      <c r="AO25" s="11">
        <v>18</v>
      </c>
      <c r="AP25" s="50" t="s">
        <v>343</v>
      </c>
      <c r="AQ25" s="67"/>
      <c r="AR25" s="50"/>
      <c r="AS25" s="63"/>
      <c r="AT25" s="63"/>
      <c r="AU25" s="12"/>
    </row>
    <row r="26" spans="1:47" s="3" customFormat="1" ht="17.25" thickBot="1">
      <c r="A26" s="8"/>
      <c r="B26" s="824"/>
      <c r="C26" s="865"/>
      <c r="D26" s="126"/>
      <c r="E26" s="126"/>
      <c r="F26" s="1242"/>
      <c r="G26" s="78"/>
      <c r="H26" s="79"/>
      <c r="I26" s="77"/>
      <c r="J26" s="76"/>
      <c r="K26" s="126"/>
      <c r="L26" s="126"/>
      <c r="M26" s="1242"/>
      <c r="N26" s="78"/>
      <c r="O26" s="79"/>
      <c r="P26" s="77"/>
      <c r="Q26" s="76"/>
      <c r="R26" s="126"/>
      <c r="S26" s="126"/>
      <c r="T26" s="1266"/>
      <c r="U26" s="78"/>
      <c r="V26" s="77"/>
      <c r="W26" s="79"/>
      <c r="X26" s="76"/>
      <c r="Y26" s="126"/>
      <c r="Z26" s="1242"/>
      <c r="AA26" s="78"/>
      <c r="AB26" s="79"/>
      <c r="AC26" s="79"/>
      <c r="AD26" s="76"/>
      <c r="AE26" s="126"/>
      <c r="AF26" s="1275"/>
      <c r="AG26" s="81"/>
      <c r="AH26" s="81"/>
      <c r="AI26" s="79"/>
      <c r="AJ26" s="193"/>
      <c r="AK26" s="211"/>
      <c r="AL26" s="533"/>
      <c r="AM26" s="78"/>
      <c r="AN26" s="79"/>
      <c r="AO26" s="79"/>
      <c r="AP26" s="76"/>
      <c r="AQ26" s="87"/>
      <c r="AR26" s="80"/>
      <c r="AS26" s="83"/>
      <c r="AT26" s="83"/>
      <c r="AU26" s="84"/>
    </row>
    <row r="27" spans="1:47" s="3" customFormat="1" ht="17.25" thickTop="1">
      <c r="A27" s="8"/>
      <c r="B27" s="376">
        <v>8</v>
      </c>
      <c r="C27" s="536" t="s">
        <v>151</v>
      </c>
      <c r="D27" s="124"/>
      <c r="E27" s="124"/>
      <c r="F27" s="1240"/>
      <c r="G27" s="10"/>
      <c r="H27" s="11"/>
      <c r="I27" s="6"/>
      <c r="J27" s="53"/>
      <c r="K27" s="124"/>
      <c r="L27" s="124"/>
      <c r="M27" s="1240"/>
      <c r="N27" s="10"/>
      <c r="O27" s="11"/>
      <c r="P27" s="6"/>
      <c r="Q27" s="53"/>
      <c r="R27" s="124"/>
      <c r="S27" s="124"/>
      <c r="T27" s="1263"/>
      <c r="U27" s="10"/>
      <c r="V27" s="6"/>
      <c r="W27" s="11"/>
      <c r="X27" s="53"/>
      <c r="Y27" s="124"/>
      <c r="Z27" s="1238"/>
      <c r="AA27" s="10"/>
      <c r="AB27" s="11"/>
      <c r="AC27" s="11"/>
      <c r="AD27" s="53"/>
      <c r="AE27" s="124" t="s">
        <v>151</v>
      </c>
      <c r="AF27" s="1238" t="s">
        <v>315</v>
      </c>
      <c r="AG27" s="13"/>
      <c r="AH27" s="13"/>
      <c r="AI27" s="11"/>
      <c r="AJ27" s="74"/>
      <c r="AK27" s="283"/>
      <c r="AL27" s="116"/>
      <c r="AM27" s="10"/>
      <c r="AN27" s="11"/>
      <c r="AO27" s="11"/>
      <c r="AP27" s="50"/>
      <c r="AQ27" s="67"/>
      <c r="AR27" s="50"/>
      <c r="AS27" s="50"/>
      <c r="AT27" s="63"/>
      <c r="AU27" s="12"/>
    </row>
    <row r="28" spans="1:47" s="3" customFormat="1" ht="16.5">
      <c r="A28" s="8"/>
      <c r="B28" s="862"/>
      <c r="C28" s="536"/>
      <c r="D28" s="124"/>
      <c r="E28" s="124"/>
      <c r="F28" s="1240"/>
      <c r="G28" s="10"/>
      <c r="H28" s="11"/>
      <c r="I28" s="6"/>
      <c r="J28" s="53"/>
      <c r="K28" s="124"/>
      <c r="L28" s="124"/>
      <c r="M28" s="1240"/>
      <c r="N28" s="10"/>
      <c r="O28" s="11"/>
      <c r="P28" s="6"/>
      <c r="Q28" s="53"/>
      <c r="R28" s="124"/>
      <c r="S28" s="124"/>
      <c r="T28" s="1243"/>
      <c r="U28" s="10"/>
      <c r="V28" s="6"/>
      <c r="W28" s="11"/>
      <c r="X28" s="53"/>
      <c r="Y28" s="124"/>
      <c r="Z28" s="1240"/>
      <c r="AA28" s="10"/>
      <c r="AB28" s="11"/>
      <c r="AC28" s="11"/>
      <c r="AD28" s="53"/>
      <c r="AE28" s="124"/>
      <c r="AF28" s="1238"/>
      <c r="AG28" s="13"/>
      <c r="AH28" s="13"/>
      <c r="AI28" s="11"/>
      <c r="AJ28" s="74"/>
      <c r="AK28" s="161"/>
      <c r="AL28" s="116"/>
      <c r="AM28" s="10"/>
      <c r="AN28" s="11"/>
      <c r="AO28" s="11"/>
      <c r="AP28" s="50"/>
      <c r="AQ28" s="67"/>
      <c r="AR28" s="50"/>
      <c r="AS28" s="50"/>
      <c r="AT28" s="63"/>
      <c r="AU28" s="12"/>
    </row>
    <row r="29" spans="1:47" s="18" customFormat="1" ht="16.5">
      <c r="A29" s="28"/>
      <c r="B29" s="783"/>
      <c r="C29" s="864"/>
      <c r="D29" s="125"/>
      <c r="E29" s="125"/>
      <c r="F29" s="1241"/>
      <c r="G29" s="17"/>
      <c r="H29" s="19"/>
      <c r="J29" s="56"/>
      <c r="K29" s="125"/>
      <c r="L29" s="125"/>
      <c r="M29" s="1241"/>
      <c r="N29" s="17"/>
      <c r="O29" s="19"/>
      <c r="Q29" s="56"/>
      <c r="R29" s="125"/>
      <c r="S29" s="125"/>
      <c r="T29" s="1262"/>
      <c r="U29" s="17"/>
      <c r="W29" s="19"/>
      <c r="X29" s="56"/>
      <c r="Y29" s="125"/>
      <c r="Z29" s="1241"/>
      <c r="AA29" s="17"/>
      <c r="AB29" s="19"/>
      <c r="AC29" s="19"/>
      <c r="AD29" s="56"/>
      <c r="AE29" s="125"/>
      <c r="AF29" s="1239"/>
      <c r="AG29" s="21"/>
      <c r="AH29" s="21"/>
      <c r="AI29" s="19"/>
      <c r="AJ29" s="192"/>
      <c r="AK29" s="209"/>
      <c r="AL29" s="365"/>
      <c r="AM29" s="17"/>
      <c r="AN29" s="19"/>
      <c r="AO29" s="19"/>
      <c r="AP29" s="51"/>
      <c r="AQ29" s="92"/>
      <c r="AR29" s="51"/>
      <c r="AS29" s="51"/>
      <c r="AT29" s="64"/>
      <c r="AU29" s="20"/>
    </row>
    <row r="30" spans="1:47" s="3" customFormat="1" ht="16.5">
      <c r="A30" s="8"/>
      <c r="B30" s="376">
        <v>9</v>
      </c>
      <c r="C30" s="536" t="s">
        <v>134</v>
      </c>
      <c r="D30" s="124"/>
      <c r="E30" s="124"/>
      <c r="F30" s="1240"/>
      <c r="G30" s="10"/>
      <c r="H30" s="11"/>
      <c r="I30" s="6"/>
      <c r="J30" s="53"/>
      <c r="K30" s="124"/>
      <c r="L30" s="124"/>
      <c r="M30" s="1240"/>
      <c r="N30" s="10"/>
      <c r="O30" s="11"/>
      <c r="P30" s="6"/>
      <c r="Q30" s="53"/>
      <c r="R30" s="124" t="s">
        <v>134</v>
      </c>
      <c r="S30" s="124"/>
      <c r="T30" s="1243" t="s">
        <v>321</v>
      </c>
      <c r="U30" s="10"/>
      <c r="V30" s="6"/>
      <c r="W30" s="11"/>
      <c r="X30" s="53"/>
      <c r="Y30" s="124"/>
      <c r="Z30" s="1240"/>
      <c r="AA30" s="10"/>
      <c r="AB30" s="11"/>
      <c r="AC30" s="11"/>
      <c r="AD30" s="53"/>
      <c r="AE30" s="124"/>
      <c r="AF30" s="1238"/>
      <c r="AG30" s="13"/>
      <c r="AH30" s="13"/>
      <c r="AI30" s="11"/>
      <c r="AJ30" s="74"/>
      <c r="AK30" s="124"/>
      <c r="AL30" s="31"/>
      <c r="AM30" s="10"/>
      <c r="AN30" s="11"/>
      <c r="AO30" s="11"/>
      <c r="AP30" s="50"/>
      <c r="AQ30" s="67"/>
      <c r="AR30" s="50"/>
      <c r="AS30" s="50"/>
      <c r="AT30" s="63"/>
      <c r="AU30" s="12"/>
    </row>
    <row r="31" spans="1:47" s="3" customFormat="1" ht="16.5">
      <c r="A31" s="8"/>
      <c r="B31" s="376"/>
      <c r="C31" s="536"/>
      <c r="D31" s="124"/>
      <c r="E31" s="124"/>
      <c r="F31" s="1240"/>
      <c r="G31" s="10"/>
      <c r="H31" s="11"/>
      <c r="I31" s="6"/>
      <c r="J31" s="53"/>
      <c r="K31" s="124"/>
      <c r="L31" s="124"/>
      <c r="M31" s="1240"/>
      <c r="N31" s="10"/>
      <c r="O31" s="11"/>
      <c r="P31" s="6"/>
      <c r="Q31" s="53"/>
      <c r="R31" s="124"/>
      <c r="S31" s="124"/>
      <c r="T31" s="1263"/>
      <c r="U31" s="15"/>
      <c r="V31" s="6"/>
      <c r="W31" s="11"/>
      <c r="X31" s="53"/>
      <c r="Y31" s="124"/>
      <c r="Z31" s="1240"/>
      <c r="AA31" s="10"/>
      <c r="AB31" s="11"/>
      <c r="AC31" s="11"/>
      <c r="AD31" s="53"/>
      <c r="AE31" s="124"/>
      <c r="AF31" s="1238"/>
      <c r="AG31" s="13"/>
      <c r="AH31" s="13"/>
      <c r="AI31" s="11"/>
      <c r="AJ31" s="74"/>
      <c r="AK31" s="124"/>
      <c r="AL31" s="31"/>
      <c r="AM31" s="10"/>
      <c r="AN31" s="11"/>
      <c r="AO31" s="11"/>
      <c r="AP31" s="50"/>
      <c r="AQ31" s="67"/>
      <c r="AR31" s="50"/>
      <c r="AS31" s="50"/>
      <c r="AT31" s="63"/>
      <c r="AU31" s="12"/>
    </row>
    <row r="32" spans="1:47" s="18" customFormat="1" ht="16.5">
      <c r="A32" s="8"/>
      <c r="B32" s="783"/>
      <c r="C32" s="864"/>
      <c r="D32" s="125"/>
      <c r="E32" s="125"/>
      <c r="F32" s="1241"/>
      <c r="G32" s="17"/>
      <c r="H32" s="19"/>
      <c r="J32" s="56"/>
      <c r="K32" s="125"/>
      <c r="L32" s="125"/>
      <c r="M32" s="1241"/>
      <c r="N32" s="17"/>
      <c r="O32" s="19"/>
      <c r="Q32" s="56"/>
      <c r="R32" s="125"/>
      <c r="S32" s="125"/>
      <c r="T32" s="1264"/>
      <c r="U32" s="30"/>
      <c r="V32" s="21"/>
      <c r="W32" s="19"/>
      <c r="X32" s="56"/>
      <c r="Y32" s="125"/>
      <c r="Z32" s="1241"/>
      <c r="AA32" s="17"/>
      <c r="AB32" s="19"/>
      <c r="AC32" s="19"/>
      <c r="AD32" s="56"/>
      <c r="AE32" s="125"/>
      <c r="AF32" s="1239"/>
      <c r="AG32" s="21"/>
      <c r="AH32" s="21"/>
      <c r="AI32" s="19"/>
      <c r="AJ32" s="192"/>
      <c r="AK32" s="125"/>
      <c r="AL32" s="365"/>
      <c r="AM32" s="17"/>
      <c r="AN32" s="19"/>
      <c r="AO32" s="19"/>
      <c r="AP32" s="51"/>
      <c r="AQ32" s="92"/>
      <c r="AR32" s="51"/>
      <c r="AS32" s="51"/>
      <c r="AT32" s="64"/>
      <c r="AU32" s="20"/>
    </row>
    <row r="33" spans="1:47" s="3" customFormat="1" ht="16.5">
      <c r="A33" s="8"/>
      <c r="B33" s="376">
        <v>10</v>
      </c>
      <c r="C33" s="536" t="s">
        <v>137</v>
      </c>
      <c r="D33" s="124"/>
      <c r="E33" s="124"/>
      <c r="F33" s="1240"/>
      <c r="G33" s="10"/>
      <c r="H33" s="11"/>
      <c r="I33" s="6"/>
      <c r="J33" s="53"/>
      <c r="K33" s="124" t="s">
        <v>137</v>
      </c>
      <c r="L33" s="124"/>
      <c r="M33" s="1240" t="s">
        <v>152</v>
      </c>
      <c r="N33" s="10"/>
      <c r="O33" s="11"/>
      <c r="P33" s="6"/>
      <c r="Q33" s="53"/>
      <c r="R33" s="124"/>
      <c r="S33" s="124"/>
      <c r="T33" s="1243"/>
      <c r="U33" s="10"/>
      <c r="V33" s="6"/>
      <c r="W33" s="11"/>
      <c r="X33" s="53"/>
      <c r="Y33" s="124"/>
      <c r="Z33" s="1240"/>
      <c r="AA33" s="10"/>
      <c r="AB33" s="11"/>
      <c r="AC33" s="11"/>
      <c r="AD33" s="53"/>
      <c r="AE33" s="124"/>
      <c r="AF33" s="1238"/>
      <c r="AG33" s="13"/>
      <c r="AH33" s="13"/>
      <c r="AI33" s="11"/>
      <c r="AJ33" s="74"/>
      <c r="AK33" s="124"/>
      <c r="AL33" s="31"/>
      <c r="AM33" s="10"/>
      <c r="AN33" s="11"/>
      <c r="AO33" s="11"/>
      <c r="AP33" s="50"/>
      <c r="AQ33" s="67"/>
      <c r="AR33" s="50"/>
      <c r="AS33" s="50"/>
      <c r="AT33" s="63"/>
      <c r="AU33" s="12"/>
    </row>
    <row r="34" spans="1:47" s="3" customFormat="1" ht="16.5">
      <c r="A34" s="8"/>
      <c r="B34" s="376"/>
      <c r="C34" s="536"/>
      <c r="D34" s="124"/>
      <c r="E34" s="124"/>
      <c r="F34" s="1240"/>
      <c r="G34" s="10"/>
      <c r="H34" s="11"/>
      <c r="I34" s="6"/>
      <c r="J34" s="53"/>
      <c r="K34" s="124"/>
      <c r="L34" s="124"/>
      <c r="M34" s="1240"/>
      <c r="N34" s="10"/>
      <c r="O34" s="11"/>
      <c r="P34" s="6"/>
      <c r="Q34" s="53"/>
      <c r="R34" s="124"/>
      <c r="S34" s="124"/>
      <c r="T34" s="1263"/>
      <c r="U34" s="10"/>
      <c r="V34" s="6"/>
      <c r="W34" s="11"/>
      <c r="X34" s="53"/>
      <c r="Y34" s="124"/>
      <c r="Z34" s="1240"/>
      <c r="AA34" s="10"/>
      <c r="AB34" s="11"/>
      <c r="AC34" s="11"/>
      <c r="AD34" s="53"/>
      <c r="AE34" s="124"/>
      <c r="AF34" s="1238"/>
      <c r="AG34" s="13"/>
      <c r="AH34" s="13"/>
      <c r="AI34" s="11"/>
      <c r="AJ34" s="74"/>
      <c r="AK34" s="124"/>
      <c r="AL34" s="31"/>
      <c r="AM34" s="10"/>
      <c r="AN34" s="11"/>
      <c r="AO34" s="11"/>
      <c r="AP34" s="50"/>
      <c r="AQ34" s="67"/>
      <c r="AR34" s="50"/>
      <c r="AS34" s="50"/>
      <c r="AT34" s="63"/>
      <c r="AU34" s="12"/>
    </row>
    <row r="35" spans="1:47" s="18" customFormat="1" ht="16.5">
      <c r="A35" s="8"/>
      <c r="B35" s="783"/>
      <c r="C35" s="864"/>
      <c r="D35" s="125"/>
      <c r="E35" s="125"/>
      <c r="F35" s="1241"/>
      <c r="G35" s="17"/>
      <c r="H35" s="19"/>
      <c r="J35" s="56"/>
      <c r="K35" s="125"/>
      <c r="L35" s="125"/>
      <c r="M35" s="1241"/>
      <c r="N35" s="17"/>
      <c r="O35" s="19"/>
      <c r="Q35" s="56"/>
      <c r="R35" s="125"/>
      <c r="S35" s="125"/>
      <c r="T35" s="1262"/>
      <c r="U35" s="17"/>
      <c r="W35" s="19"/>
      <c r="X35" s="56"/>
      <c r="Y35" s="125"/>
      <c r="Z35" s="1241"/>
      <c r="AA35" s="17"/>
      <c r="AB35" s="19"/>
      <c r="AC35" s="19"/>
      <c r="AD35" s="56"/>
      <c r="AE35" s="125"/>
      <c r="AF35" s="1239"/>
      <c r="AG35" s="21"/>
      <c r="AH35" s="21"/>
      <c r="AI35" s="19"/>
      <c r="AJ35" s="192"/>
      <c r="AK35" s="125"/>
      <c r="AL35" s="365"/>
      <c r="AM35" s="17"/>
      <c r="AN35" s="19"/>
      <c r="AO35" s="19"/>
      <c r="AP35" s="51"/>
      <c r="AQ35" s="92"/>
      <c r="AR35" s="51"/>
      <c r="AS35" s="51"/>
      <c r="AT35" s="64"/>
      <c r="AU35" s="20"/>
    </row>
    <row r="36" spans="1:47" s="3" customFormat="1" ht="16.5">
      <c r="A36" s="8"/>
      <c r="B36" s="376">
        <v>11</v>
      </c>
      <c r="C36" s="536" t="s">
        <v>140</v>
      </c>
      <c r="D36" s="124"/>
      <c r="E36" s="124"/>
      <c r="F36" s="1240"/>
      <c r="G36" s="10"/>
      <c r="H36" s="11"/>
      <c r="I36" s="6"/>
      <c r="J36" s="53"/>
      <c r="K36" s="124"/>
      <c r="L36" s="124"/>
      <c r="M36" s="1240"/>
      <c r="N36" s="10"/>
      <c r="O36" s="11"/>
      <c r="P36" s="6"/>
      <c r="Q36" s="53"/>
      <c r="R36" s="124" t="s">
        <v>140</v>
      </c>
      <c r="S36" s="124"/>
      <c r="T36" s="1464" t="s">
        <v>702</v>
      </c>
      <c r="U36" s="10"/>
      <c r="V36" s="6"/>
      <c r="W36" s="11"/>
      <c r="X36" s="53"/>
      <c r="Y36" s="124"/>
      <c r="Z36" s="1240"/>
      <c r="AA36" s="10"/>
      <c r="AB36" s="11"/>
      <c r="AC36" s="11"/>
      <c r="AD36" s="53"/>
      <c r="AE36" s="124"/>
      <c r="AF36" s="1238"/>
      <c r="AG36" s="13"/>
      <c r="AH36" s="13"/>
      <c r="AI36" s="11"/>
      <c r="AJ36" s="74"/>
      <c r="AK36" s="124"/>
      <c r="AL36" s="31"/>
      <c r="AM36" s="10"/>
      <c r="AN36" s="11"/>
      <c r="AO36" s="11"/>
      <c r="AP36" s="50"/>
      <c r="AQ36" s="67"/>
      <c r="AR36" s="50"/>
      <c r="AS36" s="50"/>
      <c r="AT36" s="63"/>
      <c r="AU36" s="12"/>
    </row>
    <row r="37" spans="1:47" s="3" customFormat="1" ht="16.5">
      <c r="A37" s="8"/>
      <c r="B37" s="376"/>
      <c r="C37" s="536"/>
      <c r="D37" s="124"/>
      <c r="E37" s="124"/>
      <c r="F37" s="1240"/>
      <c r="G37" s="10"/>
      <c r="H37" s="11"/>
      <c r="I37" s="6"/>
      <c r="J37" s="53"/>
      <c r="K37" s="124"/>
      <c r="L37" s="124"/>
      <c r="M37" s="1240"/>
      <c r="N37" s="10"/>
      <c r="O37" s="11"/>
      <c r="P37" s="6"/>
      <c r="Q37" s="53"/>
      <c r="R37" s="124"/>
      <c r="S37" s="124"/>
      <c r="T37" s="1263"/>
      <c r="U37" s="15"/>
      <c r="V37" s="6"/>
      <c r="W37" s="11"/>
      <c r="X37" s="53"/>
      <c r="Y37" s="124"/>
      <c r="Z37" s="1240"/>
      <c r="AA37" s="10"/>
      <c r="AB37" s="11"/>
      <c r="AC37" s="11"/>
      <c r="AD37" s="53"/>
      <c r="AE37" s="124"/>
      <c r="AF37" s="1238"/>
      <c r="AG37" s="13"/>
      <c r="AH37" s="13"/>
      <c r="AI37" s="11"/>
      <c r="AJ37" s="74"/>
      <c r="AK37" s="124"/>
      <c r="AL37" s="31"/>
      <c r="AM37" s="10"/>
      <c r="AN37" s="11"/>
      <c r="AO37" s="11"/>
      <c r="AP37" s="50"/>
      <c r="AQ37" s="67"/>
      <c r="AR37" s="50"/>
      <c r="AS37" s="50"/>
      <c r="AT37" s="63"/>
      <c r="AU37" s="12"/>
    </row>
    <row r="38" spans="1:47" s="18" customFormat="1" ht="16.5">
      <c r="A38" s="8"/>
      <c r="B38" s="783"/>
      <c r="C38" s="864"/>
      <c r="D38" s="125"/>
      <c r="E38" s="125"/>
      <c r="F38" s="1241"/>
      <c r="G38" s="17"/>
      <c r="H38" s="19"/>
      <c r="J38" s="56"/>
      <c r="K38" s="125"/>
      <c r="L38" s="125"/>
      <c r="M38" s="1241"/>
      <c r="N38" s="17"/>
      <c r="O38" s="19"/>
      <c r="Q38" s="56"/>
      <c r="R38" s="125"/>
      <c r="S38" s="125"/>
      <c r="T38" s="1264"/>
      <c r="U38" s="30"/>
      <c r="V38" s="21"/>
      <c r="W38" s="19"/>
      <c r="X38" s="56"/>
      <c r="Y38" s="125"/>
      <c r="Z38" s="1241"/>
      <c r="AA38" s="17"/>
      <c r="AB38" s="19"/>
      <c r="AC38" s="19"/>
      <c r="AD38" s="56"/>
      <c r="AE38" s="125"/>
      <c r="AF38" s="1239"/>
      <c r="AG38" s="21"/>
      <c r="AH38" s="21"/>
      <c r="AI38" s="19"/>
      <c r="AJ38" s="192"/>
      <c r="AK38" s="125"/>
      <c r="AL38" s="365"/>
      <c r="AM38" s="17"/>
      <c r="AN38" s="19"/>
      <c r="AO38" s="19"/>
      <c r="AP38" s="51"/>
      <c r="AQ38" s="92"/>
      <c r="AR38" s="51"/>
      <c r="AS38" s="51"/>
      <c r="AT38" s="64"/>
      <c r="AU38" s="20"/>
    </row>
    <row r="39" spans="1:47" s="3" customFormat="1" ht="16.5">
      <c r="A39" s="186"/>
      <c r="B39" s="1463">
        <v>12</v>
      </c>
      <c r="C39" s="1286" t="s">
        <v>142</v>
      </c>
      <c r="D39" s="124"/>
      <c r="E39" s="124"/>
      <c r="F39" s="1240"/>
      <c r="G39" s="10"/>
      <c r="H39" s="11"/>
      <c r="I39" s="6"/>
      <c r="J39" s="53"/>
      <c r="K39" s="124"/>
      <c r="L39" s="124"/>
      <c r="M39" s="1240"/>
      <c r="N39" s="10"/>
      <c r="O39" s="11"/>
      <c r="P39" s="6"/>
      <c r="Q39" s="53"/>
      <c r="R39" s="124"/>
      <c r="S39" s="124"/>
      <c r="T39" s="1243"/>
      <c r="U39" s="10"/>
      <c r="V39" s="6"/>
      <c r="W39" s="11"/>
      <c r="X39" s="53"/>
      <c r="Y39" s="124" t="s">
        <v>142</v>
      </c>
      <c r="Z39" s="1240" t="s">
        <v>551</v>
      </c>
      <c r="AA39" s="10"/>
      <c r="AB39" s="11"/>
      <c r="AC39" s="11"/>
      <c r="AD39" s="53"/>
      <c r="AE39" s="124"/>
      <c r="AF39" s="1238"/>
      <c r="AG39" s="13"/>
      <c r="AH39" s="13"/>
      <c r="AI39" s="11"/>
      <c r="AJ39" s="74"/>
      <c r="AK39" s="124"/>
      <c r="AL39" s="31"/>
      <c r="AM39" s="10"/>
      <c r="AN39" s="11"/>
      <c r="AO39" s="11"/>
      <c r="AP39" s="50"/>
      <c r="AQ39" s="67"/>
      <c r="AR39" s="50"/>
      <c r="AS39" s="50"/>
      <c r="AT39" s="63"/>
      <c r="AU39" s="12"/>
    </row>
    <row r="40" spans="1:47" s="3" customFormat="1" ht="16.5">
      <c r="A40" s="8"/>
      <c r="B40" s="376"/>
      <c r="C40" s="536"/>
      <c r="D40" s="124"/>
      <c r="E40" s="124"/>
      <c r="F40" s="1240"/>
      <c r="G40" s="10"/>
      <c r="H40" s="11"/>
      <c r="I40" s="6"/>
      <c r="J40" s="53"/>
      <c r="K40" s="124"/>
      <c r="L40" s="124"/>
      <c r="M40" s="1240"/>
      <c r="N40" s="10"/>
      <c r="O40" s="11"/>
      <c r="P40" s="6"/>
      <c r="Q40" s="53"/>
      <c r="R40" s="124"/>
      <c r="S40" s="124"/>
      <c r="T40" s="1243"/>
      <c r="U40" s="10"/>
      <c r="V40" s="6"/>
      <c r="W40" s="11"/>
      <c r="X40" s="53"/>
      <c r="Y40" s="124"/>
      <c r="Z40" s="1240"/>
      <c r="AA40" s="10"/>
      <c r="AB40" s="11"/>
      <c r="AC40" s="11"/>
      <c r="AD40" s="53"/>
      <c r="AE40" s="124"/>
      <c r="AF40" s="1238"/>
      <c r="AG40" s="13"/>
      <c r="AH40" s="13"/>
      <c r="AI40" s="11"/>
      <c r="AJ40" s="74"/>
      <c r="AK40" s="124"/>
      <c r="AL40" s="31"/>
      <c r="AM40" s="10"/>
      <c r="AN40" s="11"/>
      <c r="AO40" s="11"/>
      <c r="AP40" s="50"/>
      <c r="AQ40" s="67"/>
      <c r="AR40" s="50"/>
      <c r="AS40" s="50"/>
      <c r="AT40" s="63"/>
      <c r="AU40" s="12"/>
    </row>
    <row r="41" spans="1:47" s="18" customFormat="1" ht="16.5">
      <c r="A41" s="8"/>
      <c r="B41" s="783"/>
      <c r="C41" s="784"/>
      <c r="D41" s="125"/>
      <c r="E41" s="125"/>
      <c r="F41" s="1241"/>
      <c r="G41" s="17"/>
      <c r="H41" s="19"/>
      <c r="J41" s="56"/>
      <c r="K41" s="125"/>
      <c r="L41" s="125"/>
      <c r="M41" s="1241"/>
      <c r="N41" s="17"/>
      <c r="O41" s="19"/>
      <c r="Q41" s="56"/>
      <c r="R41" s="125"/>
      <c r="S41" s="125"/>
      <c r="T41" s="1262"/>
      <c r="U41" s="17"/>
      <c r="W41" s="19"/>
      <c r="X41" s="56"/>
      <c r="Y41" s="125"/>
      <c r="Z41" s="1241"/>
      <c r="AA41" s="17"/>
      <c r="AB41" s="19"/>
      <c r="AC41" s="19"/>
      <c r="AD41" s="56"/>
      <c r="AE41" s="125"/>
      <c r="AF41" s="1239"/>
      <c r="AG41" s="21"/>
      <c r="AH41" s="21"/>
      <c r="AI41" s="19"/>
      <c r="AJ41" s="192"/>
      <c r="AK41" s="125"/>
      <c r="AL41" s="365"/>
      <c r="AM41" s="17"/>
      <c r="AN41" s="19"/>
      <c r="AO41" s="19"/>
      <c r="AP41" s="51"/>
      <c r="AQ41" s="92"/>
      <c r="AR41" s="51"/>
      <c r="AS41" s="51"/>
      <c r="AT41" s="64"/>
      <c r="AU41" s="20"/>
    </row>
    <row r="42" spans="1:47" s="3" customFormat="1" ht="16.5">
      <c r="A42" s="186"/>
      <c r="B42" s="376">
        <v>13</v>
      </c>
      <c r="C42" s="363" t="s">
        <v>144</v>
      </c>
      <c r="D42" s="284"/>
      <c r="E42" s="284"/>
      <c r="F42" s="1243"/>
      <c r="G42" s="375"/>
      <c r="H42" s="376"/>
      <c r="I42" s="284"/>
      <c r="J42" s="363"/>
      <c r="K42" s="124" t="s">
        <v>144</v>
      </c>
      <c r="L42" s="124"/>
      <c r="M42" s="1240" t="s">
        <v>152</v>
      </c>
      <c r="N42" s="375"/>
      <c r="O42" s="376"/>
      <c r="P42" s="284"/>
      <c r="Q42" s="363"/>
      <c r="R42" s="284" t="s">
        <v>144</v>
      </c>
      <c r="S42" s="284"/>
      <c r="T42" s="1243" t="s">
        <v>321</v>
      </c>
      <c r="U42" s="10"/>
      <c r="V42" s="6"/>
      <c r="W42" s="11"/>
      <c r="X42" s="53"/>
      <c r="Y42" s="124"/>
      <c r="Z42" s="1240"/>
      <c r="AA42" s="10"/>
      <c r="AB42" s="11"/>
      <c r="AC42" s="11"/>
      <c r="AD42" s="53"/>
      <c r="AE42" s="124"/>
      <c r="AF42" s="1238"/>
      <c r="AG42" s="13"/>
      <c r="AH42" s="13"/>
      <c r="AI42" s="11"/>
      <c r="AJ42" s="74"/>
      <c r="AK42" s="124" t="s">
        <v>144</v>
      </c>
      <c r="AL42" s="31" t="s">
        <v>246</v>
      </c>
      <c r="AM42" s="10"/>
      <c r="AN42" s="11"/>
      <c r="AO42" s="11"/>
      <c r="AP42" s="50"/>
      <c r="AQ42" s="67"/>
      <c r="AR42" s="50"/>
      <c r="AS42" s="50"/>
      <c r="AT42" s="63"/>
      <c r="AU42" s="12"/>
    </row>
    <row r="43" spans="1:47" s="3" customFormat="1" ht="16.5">
      <c r="A43" s="8"/>
      <c r="B43" s="376"/>
      <c r="C43" s="363"/>
      <c r="D43" s="124"/>
      <c r="E43" s="124"/>
      <c r="F43" s="1240"/>
      <c r="G43" s="10"/>
      <c r="H43" s="11"/>
      <c r="I43" s="6"/>
      <c r="J43" s="53"/>
      <c r="K43" s="124"/>
      <c r="L43" s="124"/>
      <c r="M43" s="1240"/>
      <c r="N43" s="10"/>
      <c r="O43" s="11"/>
      <c r="P43" s="6"/>
      <c r="Q43" s="53"/>
      <c r="R43" s="124"/>
      <c r="S43" s="124"/>
      <c r="T43" s="1243"/>
      <c r="U43" s="10"/>
      <c r="V43" s="6"/>
      <c r="W43" s="11"/>
      <c r="X43" s="53"/>
      <c r="Y43" s="124"/>
      <c r="Z43" s="1240"/>
      <c r="AA43" s="10"/>
      <c r="AB43" s="11"/>
      <c r="AC43" s="11"/>
      <c r="AD43" s="53"/>
      <c r="AE43" s="124"/>
      <c r="AF43" s="1238"/>
      <c r="AG43" s="10"/>
      <c r="AH43" s="11"/>
      <c r="AI43" s="11"/>
      <c r="AJ43" s="68"/>
      <c r="AK43" s="124"/>
      <c r="AL43" s="31"/>
      <c r="AM43" s="10"/>
      <c r="AN43" s="11"/>
      <c r="AO43" s="11"/>
      <c r="AP43" s="6"/>
      <c r="AQ43" s="67"/>
      <c r="AR43" s="50"/>
      <c r="AS43" s="50"/>
      <c r="AT43" s="63"/>
      <c r="AU43" s="12"/>
    </row>
    <row r="44" spans="1:47" s="18" customFormat="1" ht="16.5">
      <c r="A44" s="8"/>
      <c r="B44" s="783"/>
      <c r="C44" s="784"/>
      <c r="D44" s="125"/>
      <c r="E44" s="125"/>
      <c r="F44" s="1241"/>
      <c r="G44" s="17"/>
      <c r="H44" s="19"/>
      <c r="J44" s="56"/>
      <c r="K44" s="125"/>
      <c r="L44" s="125"/>
      <c r="M44" s="1241"/>
      <c r="N44" s="17"/>
      <c r="O44" s="19"/>
      <c r="Q44" s="56"/>
      <c r="R44" s="125"/>
      <c r="S44" s="125"/>
      <c r="T44" s="1262"/>
      <c r="U44" s="17"/>
      <c r="W44" s="19"/>
      <c r="X44" s="56"/>
      <c r="Y44" s="125"/>
      <c r="Z44" s="1241"/>
      <c r="AA44" s="17"/>
      <c r="AB44" s="19"/>
      <c r="AC44" s="19"/>
      <c r="AD44" s="56"/>
      <c r="AE44" s="125"/>
      <c r="AF44" s="1239"/>
      <c r="AG44" s="21"/>
      <c r="AH44" s="21"/>
      <c r="AI44" s="19"/>
      <c r="AJ44" s="192"/>
      <c r="AK44" s="124"/>
      <c r="AL44" s="365"/>
      <c r="AM44" s="17"/>
      <c r="AN44" s="19"/>
      <c r="AO44" s="19"/>
      <c r="AP44" s="56"/>
      <c r="AQ44" s="92"/>
      <c r="AR44" s="50"/>
      <c r="AS44" s="92"/>
      <c r="AT44" s="64"/>
      <c r="AU44" s="20"/>
    </row>
    <row r="45" spans="1:47" s="3" customFormat="1" ht="16.5">
      <c r="A45" s="28"/>
      <c r="B45" s="376">
        <v>14</v>
      </c>
      <c r="C45" s="363" t="s">
        <v>148</v>
      </c>
      <c r="D45" s="124" t="s">
        <v>148</v>
      </c>
      <c r="E45" s="124"/>
      <c r="F45" s="1183" t="s">
        <v>554</v>
      </c>
      <c r="G45" s="768"/>
      <c r="H45" s="787"/>
      <c r="I45" s="788"/>
      <c r="J45" s="755"/>
      <c r="K45" s="124"/>
      <c r="L45" s="124"/>
      <c r="M45" s="1240"/>
      <c r="N45" s="10"/>
      <c r="O45" s="11"/>
      <c r="P45" s="6"/>
      <c r="Q45" s="53"/>
      <c r="R45" s="124"/>
      <c r="S45" s="124"/>
      <c r="T45" s="1243"/>
      <c r="U45" s="10"/>
      <c r="V45" s="6"/>
      <c r="W45" s="11"/>
      <c r="X45" s="53"/>
      <c r="Y45" s="124"/>
      <c r="Z45" s="1240"/>
      <c r="AA45" s="10"/>
      <c r="AB45" s="11"/>
      <c r="AC45" s="11"/>
      <c r="AD45" s="53"/>
      <c r="AE45" s="124"/>
      <c r="AF45" s="1238"/>
      <c r="AG45" s="13"/>
      <c r="AH45" s="13"/>
      <c r="AI45" s="11"/>
      <c r="AJ45" s="74"/>
      <c r="AK45" s="210" t="s">
        <v>148</v>
      </c>
      <c r="AL45" s="367" t="s">
        <v>325</v>
      </c>
      <c r="AM45" s="97"/>
      <c r="AN45" s="94"/>
      <c r="AO45" s="94"/>
      <c r="AP45" s="96"/>
      <c r="AQ45" s="67"/>
      <c r="AR45" s="173"/>
      <c r="AS45" s="6"/>
      <c r="AT45" s="63"/>
      <c r="AU45" s="12"/>
    </row>
    <row r="46" spans="1:47" s="3" customFormat="1" ht="16.5">
      <c r="A46" s="28"/>
      <c r="B46" s="376"/>
      <c r="C46" s="363"/>
      <c r="D46" s="124"/>
      <c r="E46" s="124"/>
      <c r="F46" s="31" t="s">
        <v>268</v>
      </c>
      <c r="G46" s="768"/>
      <c r="H46" s="787"/>
      <c r="I46" s="788"/>
      <c r="J46" s="755"/>
      <c r="K46" s="124"/>
      <c r="L46" s="124"/>
      <c r="M46" s="1240"/>
      <c r="N46" s="10"/>
      <c r="O46" s="11"/>
      <c r="P46" s="6"/>
      <c r="Q46" s="53"/>
      <c r="R46" s="124"/>
      <c r="S46" s="124"/>
      <c r="T46" s="1243"/>
      <c r="U46" s="10"/>
      <c r="V46" s="6"/>
      <c r="W46" s="11"/>
      <c r="X46" s="53"/>
      <c r="Y46" s="124"/>
      <c r="Z46" s="1240"/>
      <c r="AA46" s="10"/>
      <c r="AB46" s="11"/>
      <c r="AC46" s="11"/>
      <c r="AD46" s="53"/>
      <c r="AE46" s="124"/>
      <c r="AF46" s="1238"/>
      <c r="AG46" s="13"/>
      <c r="AH46" s="13"/>
      <c r="AI46" s="11"/>
      <c r="AJ46" s="74"/>
      <c r="AK46" s="161"/>
      <c r="AL46" s="31"/>
      <c r="AM46" s="10"/>
      <c r="AN46" s="11"/>
      <c r="AO46" s="11"/>
      <c r="AP46" s="50"/>
      <c r="AQ46" s="67"/>
      <c r="AR46" s="50"/>
      <c r="AS46" s="6"/>
      <c r="AT46" s="63"/>
      <c r="AU46" s="12"/>
    </row>
    <row r="47" spans="1:47" s="3" customFormat="1" ht="17.25" thickBot="1">
      <c r="A47" s="8"/>
      <c r="B47" s="824"/>
      <c r="C47" s="825"/>
      <c r="D47" s="126"/>
      <c r="E47" s="126"/>
      <c r="F47" s="1242"/>
      <c r="G47" s="1292"/>
      <c r="H47" s="1289"/>
      <c r="I47" s="1290"/>
      <c r="J47" s="1291"/>
      <c r="K47" s="126"/>
      <c r="L47" s="126"/>
      <c r="M47" s="1242"/>
      <c r="N47" s="78"/>
      <c r="O47" s="79"/>
      <c r="P47" s="77"/>
      <c r="Q47" s="76"/>
      <c r="R47" s="133"/>
      <c r="S47" s="126"/>
      <c r="T47" s="1266"/>
      <c r="U47" s="78"/>
      <c r="V47" s="77"/>
      <c r="W47" s="79"/>
      <c r="X47" s="76"/>
      <c r="Y47" s="126"/>
      <c r="Z47" s="1242"/>
      <c r="AA47" s="78"/>
      <c r="AB47" s="79"/>
      <c r="AC47" s="79"/>
      <c r="AD47" s="76"/>
      <c r="AE47" s="126"/>
      <c r="AF47" s="1275"/>
      <c r="AG47" s="81"/>
      <c r="AH47" s="81"/>
      <c r="AI47" s="79"/>
      <c r="AJ47" s="193"/>
      <c r="AK47" s="211"/>
      <c r="AL47" s="533"/>
      <c r="AM47" s="78"/>
      <c r="AN47" s="79"/>
      <c r="AO47" s="79"/>
      <c r="AP47" s="76"/>
      <c r="AQ47" s="87"/>
      <c r="AR47" s="80"/>
      <c r="AS47" s="77"/>
      <c r="AT47" s="83"/>
      <c r="AU47" s="84"/>
    </row>
    <row r="48" spans="1:47" s="3" customFormat="1" ht="17.25" thickTop="1">
      <c r="A48" s="8"/>
      <c r="B48" s="376">
        <v>15</v>
      </c>
      <c r="C48" s="363" t="s">
        <v>151</v>
      </c>
      <c r="D48" s="124"/>
      <c r="E48" s="124"/>
      <c r="F48" s="1240"/>
      <c r="G48" s="10"/>
      <c r="H48" s="11"/>
      <c r="I48" s="6"/>
      <c r="J48" s="53"/>
      <c r="K48" s="124"/>
      <c r="L48" s="124"/>
      <c r="M48" s="1240"/>
      <c r="N48" s="10"/>
      <c r="O48" s="11"/>
      <c r="P48" s="6"/>
      <c r="Q48" s="53"/>
      <c r="R48" s="124"/>
      <c r="S48" s="124"/>
      <c r="T48" s="1243"/>
      <c r="U48" s="10"/>
      <c r="V48" s="6"/>
      <c r="W48" s="11"/>
      <c r="X48" s="53"/>
      <c r="Y48" s="124"/>
      <c r="Z48" s="1240"/>
      <c r="AA48" s="10"/>
      <c r="AB48" s="11"/>
      <c r="AC48" s="11"/>
      <c r="AD48" s="53"/>
      <c r="AE48" s="124" t="s">
        <v>151</v>
      </c>
      <c r="AF48" s="1238" t="s">
        <v>315</v>
      </c>
      <c r="AG48" s="13"/>
      <c r="AH48" s="13"/>
      <c r="AI48" s="11"/>
      <c r="AJ48" s="74"/>
      <c r="AK48" s="283"/>
      <c r="AL48" s="542"/>
      <c r="AM48" s="239"/>
      <c r="AN48" s="11"/>
      <c r="AO48" s="11"/>
      <c r="AP48" s="6"/>
      <c r="AQ48" s="67"/>
      <c r="AR48" s="50"/>
      <c r="AS48" s="6"/>
      <c r="AT48" s="63"/>
      <c r="AU48" s="12"/>
    </row>
    <row r="49" spans="1:47" s="3" customFormat="1" ht="16.5">
      <c r="A49" s="8" t="s">
        <v>360</v>
      </c>
      <c r="B49" s="376"/>
      <c r="C49" s="363"/>
      <c r="D49" s="124"/>
      <c r="E49" s="124"/>
      <c r="F49" s="1240"/>
      <c r="G49" s="10"/>
      <c r="H49" s="11"/>
      <c r="I49" s="6"/>
      <c r="J49" s="53"/>
      <c r="K49" s="124"/>
      <c r="L49" s="124"/>
      <c r="M49" s="1240"/>
      <c r="N49" s="10"/>
      <c r="O49" s="11"/>
      <c r="P49" s="6"/>
      <c r="Q49" s="53"/>
      <c r="R49" s="124"/>
      <c r="S49" s="124"/>
      <c r="T49" s="1243"/>
      <c r="U49" s="10"/>
      <c r="V49" s="6"/>
      <c r="W49" s="11"/>
      <c r="X49" s="53"/>
      <c r="Y49" s="124"/>
      <c r="Z49" s="1240"/>
      <c r="AA49" s="10"/>
      <c r="AB49" s="11"/>
      <c r="AC49" s="11"/>
      <c r="AD49" s="53"/>
      <c r="AE49" s="124"/>
      <c r="AF49" s="1238"/>
      <c r="AG49" s="13"/>
      <c r="AH49" s="13"/>
      <c r="AI49" s="11"/>
      <c r="AJ49" s="74"/>
      <c r="AK49" s="161"/>
      <c r="AL49" s="248"/>
      <c r="AM49" s="10"/>
      <c r="AN49" s="11"/>
      <c r="AO49" s="11"/>
      <c r="AP49" s="6"/>
      <c r="AQ49" s="67"/>
      <c r="AR49" s="50"/>
      <c r="AS49" s="6"/>
      <c r="AT49" s="63"/>
      <c r="AU49" s="12"/>
    </row>
    <row r="50" spans="1:47" s="3" customFormat="1" ht="16.5">
      <c r="A50" s="28"/>
      <c r="B50" s="783"/>
      <c r="C50" s="784"/>
      <c r="D50" s="125"/>
      <c r="E50" s="125"/>
      <c r="F50" s="1241"/>
      <c r="G50" s="17"/>
      <c r="H50" s="19"/>
      <c r="I50" s="18"/>
      <c r="J50" s="56"/>
      <c r="K50" s="125"/>
      <c r="L50" s="125"/>
      <c r="M50" s="1240"/>
      <c r="N50" s="17"/>
      <c r="O50" s="19"/>
      <c r="P50" s="18"/>
      <c r="Q50" s="56"/>
      <c r="R50" s="125"/>
      <c r="S50" s="125"/>
      <c r="T50" s="1262"/>
      <c r="U50" s="17"/>
      <c r="V50" s="18"/>
      <c r="W50" s="19"/>
      <c r="X50" s="56"/>
      <c r="Y50" s="125"/>
      <c r="Z50" s="1241"/>
      <c r="AA50" s="17"/>
      <c r="AB50" s="19"/>
      <c r="AC50" s="19"/>
      <c r="AD50" s="56"/>
      <c r="AE50" s="125"/>
      <c r="AF50" s="1239"/>
      <c r="AG50" s="21"/>
      <c r="AH50" s="21"/>
      <c r="AI50" s="19"/>
      <c r="AJ50" s="192"/>
      <c r="AK50" s="209"/>
      <c r="AL50" s="532"/>
      <c r="AM50" s="17"/>
      <c r="AN50" s="19"/>
      <c r="AO50" s="19"/>
      <c r="AP50" s="18"/>
      <c r="AQ50" s="92"/>
      <c r="AR50" s="51"/>
      <c r="AS50" s="18"/>
      <c r="AT50" s="64"/>
      <c r="AU50" s="20"/>
    </row>
    <row r="51" spans="1:47" s="3" customFormat="1" ht="16.5">
      <c r="A51" s="28"/>
      <c r="B51" s="376">
        <v>16</v>
      </c>
      <c r="C51" s="363" t="s">
        <v>134</v>
      </c>
      <c r="D51" s="124"/>
      <c r="E51" s="124"/>
      <c r="F51" s="1240"/>
      <c r="G51" s="10"/>
      <c r="H51" s="11"/>
      <c r="I51" s="6"/>
      <c r="J51" s="53"/>
      <c r="K51" s="124"/>
      <c r="L51" s="124"/>
      <c r="M51" s="1235"/>
      <c r="N51" s="15"/>
      <c r="O51" s="11"/>
      <c r="P51" s="6"/>
      <c r="Q51" s="53"/>
      <c r="R51" s="124" t="s">
        <v>134</v>
      </c>
      <c r="S51" s="124"/>
      <c r="T51" s="1243" t="s">
        <v>562</v>
      </c>
      <c r="U51" s="596"/>
      <c r="V51" s="598"/>
      <c r="W51" s="597"/>
      <c r="X51" s="599"/>
      <c r="Y51" s="124"/>
      <c r="Z51" s="1240"/>
      <c r="AA51" s="10"/>
      <c r="AB51" s="11"/>
      <c r="AC51" s="11"/>
      <c r="AD51" s="53"/>
      <c r="AE51" s="124"/>
      <c r="AF51" s="1238"/>
      <c r="AG51" s="13"/>
      <c r="AH51" s="13"/>
      <c r="AI51" s="11"/>
      <c r="AJ51" s="74"/>
      <c r="AK51" s="124"/>
      <c r="AL51" s="248"/>
      <c r="AM51" s="15"/>
      <c r="AN51" s="11"/>
      <c r="AO51" s="11"/>
      <c r="AP51" s="6"/>
      <c r="AQ51" s="67"/>
      <c r="AR51" s="50"/>
      <c r="AS51" s="6"/>
      <c r="AT51" s="63"/>
      <c r="AU51" s="12"/>
    </row>
    <row r="52" spans="1:47" s="3" customFormat="1" ht="16.5">
      <c r="A52" s="28"/>
      <c r="B52" s="376"/>
      <c r="C52" s="363"/>
      <c r="D52" s="124"/>
      <c r="E52" s="124"/>
      <c r="F52" s="1240"/>
      <c r="G52" s="10"/>
      <c r="H52" s="11"/>
      <c r="I52" s="6"/>
      <c r="J52" s="53"/>
      <c r="K52" s="124"/>
      <c r="L52" s="124"/>
      <c r="M52" s="1256"/>
      <c r="N52" s="15"/>
      <c r="O52" s="11"/>
      <c r="P52" s="6"/>
      <c r="Q52" s="53"/>
      <c r="R52" s="124"/>
      <c r="S52" s="124"/>
      <c r="T52" s="1238"/>
      <c r="U52" s="596"/>
      <c r="V52" s="598"/>
      <c r="W52" s="597"/>
      <c r="X52" s="599"/>
      <c r="Y52" s="124"/>
      <c r="Z52" s="1240"/>
      <c r="AA52" s="10"/>
      <c r="AB52" s="11"/>
      <c r="AC52" s="11"/>
      <c r="AD52" s="53"/>
      <c r="AE52" s="124"/>
      <c r="AF52" s="1238"/>
      <c r="AG52" s="13"/>
      <c r="AH52" s="13"/>
      <c r="AI52" s="11"/>
      <c r="AJ52" s="74"/>
      <c r="AK52" s="124"/>
      <c r="AL52" s="248"/>
      <c r="AM52" s="15"/>
      <c r="AN52" s="11"/>
      <c r="AO52" s="11"/>
      <c r="AP52" s="6"/>
      <c r="AQ52" s="67"/>
      <c r="AR52" s="50"/>
      <c r="AS52" s="6"/>
      <c r="AT52" s="63"/>
      <c r="AU52" s="12"/>
    </row>
    <row r="53" spans="1:47" s="3" customFormat="1" ht="16.5">
      <c r="A53" s="28"/>
      <c r="B53" s="783"/>
      <c r="C53" s="784"/>
      <c r="D53" s="125"/>
      <c r="E53" s="125"/>
      <c r="F53" s="1240"/>
      <c r="G53" s="17"/>
      <c r="H53" s="19"/>
      <c r="I53" s="18"/>
      <c r="J53" s="56"/>
      <c r="K53" s="125"/>
      <c r="L53" s="125"/>
      <c r="M53" s="1257"/>
      <c r="N53" s="30"/>
      <c r="O53" s="19"/>
      <c r="P53" s="18"/>
      <c r="Q53" s="56"/>
      <c r="R53" s="125"/>
      <c r="S53" s="125"/>
      <c r="T53" s="1262"/>
      <c r="U53" s="742"/>
      <c r="V53" s="743"/>
      <c r="W53" s="744"/>
      <c r="X53" s="745"/>
      <c r="Y53" s="125"/>
      <c r="Z53" s="1241"/>
      <c r="AA53" s="17"/>
      <c r="AB53" s="19"/>
      <c r="AC53" s="19"/>
      <c r="AD53" s="56"/>
      <c r="AE53" s="125"/>
      <c r="AF53" s="1239"/>
      <c r="AG53" s="21"/>
      <c r="AH53" s="21"/>
      <c r="AI53" s="19"/>
      <c r="AJ53" s="192"/>
      <c r="AK53" s="125"/>
      <c r="AL53" s="532"/>
      <c r="AM53" s="30"/>
      <c r="AN53" s="19"/>
      <c r="AO53" s="19"/>
      <c r="AP53" s="18"/>
      <c r="AQ53" s="92"/>
      <c r="AR53" s="51"/>
      <c r="AS53" s="18"/>
      <c r="AT53" s="64"/>
      <c r="AU53" s="20"/>
    </row>
    <row r="54" spans="1:47" s="3" customFormat="1" ht="16.5">
      <c r="A54" s="8"/>
      <c r="B54" s="376">
        <v>17</v>
      </c>
      <c r="C54" s="536" t="s">
        <v>137</v>
      </c>
      <c r="D54" s="124" t="s">
        <v>137</v>
      </c>
      <c r="E54" s="124"/>
      <c r="F54" s="1919" t="s">
        <v>537</v>
      </c>
      <c r="G54" s="15"/>
      <c r="H54" s="11"/>
      <c r="I54" s="6"/>
      <c r="J54" s="53"/>
      <c r="K54" s="124"/>
      <c r="L54" s="124"/>
      <c r="M54" s="1240"/>
      <c r="N54" s="10"/>
      <c r="O54" s="11"/>
      <c r="P54" s="6"/>
      <c r="Q54" s="53"/>
      <c r="R54" s="124"/>
      <c r="S54" s="124"/>
      <c r="T54" s="1243"/>
      <c r="U54" s="10"/>
      <c r="V54" s="6"/>
      <c r="W54" s="11"/>
      <c r="X54" s="53"/>
      <c r="Y54" s="124"/>
      <c r="Z54" s="1240"/>
      <c r="AA54" s="10"/>
      <c r="AB54" s="11"/>
      <c r="AC54" s="11"/>
      <c r="AD54" s="53"/>
      <c r="AE54" s="124"/>
      <c r="AF54" s="1238"/>
      <c r="AG54" s="13"/>
      <c r="AH54" s="13"/>
      <c r="AI54" s="11"/>
      <c r="AJ54" s="74"/>
      <c r="AK54" s="124"/>
      <c r="AL54" s="31"/>
      <c r="AM54" s="10"/>
      <c r="AN54" s="11"/>
      <c r="AO54" s="11"/>
      <c r="AP54" s="6"/>
      <c r="AQ54" s="67"/>
      <c r="AR54" s="50"/>
      <c r="AS54" s="6"/>
      <c r="AT54" s="63"/>
      <c r="AU54" s="12"/>
    </row>
    <row r="55" spans="1:47" s="3" customFormat="1" ht="16.5">
      <c r="A55" s="8"/>
      <c r="B55" s="376"/>
      <c r="C55" s="536"/>
      <c r="D55" s="124"/>
      <c r="E55" s="124"/>
      <c r="F55" s="369" t="s">
        <v>268</v>
      </c>
      <c r="G55" s="15"/>
      <c r="H55" s="11"/>
      <c r="I55" s="6"/>
      <c r="J55" s="53"/>
      <c r="K55" s="124"/>
      <c r="L55" s="124"/>
      <c r="M55" s="1240"/>
      <c r="N55" s="10"/>
      <c r="O55" s="11"/>
      <c r="P55" s="6"/>
      <c r="Q55" s="53"/>
      <c r="R55" s="124"/>
      <c r="S55" s="124"/>
      <c r="T55" s="1243"/>
      <c r="U55" s="10"/>
      <c r="V55" s="6"/>
      <c r="W55" s="11"/>
      <c r="X55" s="53"/>
      <c r="Y55" s="124"/>
      <c r="Z55" s="1240"/>
      <c r="AA55" s="10"/>
      <c r="AB55" s="11"/>
      <c r="AC55" s="11"/>
      <c r="AD55" s="53"/>
      <c r="AE55" s="124"/>
      <c r="AF55" s="1238"/>
      <c r="AG55" s="13"/>
      <c r="AH55" s="13"/>
      <c r="AI55" s="11"/>
      <c r="AJ55" s="74"/>
      <c r="AK55" s="124"/>
      <c r="AL55" s="31"/>
      <c r="AM55" s="10"/>
      <c r="AN55" s="11"/>
      <c r="AO55" s="11"/>
      <c r="AP55" s="6"/>
      <c r="AQ55" s="67"/>
      <c r="AR55" s="50"/>
      <c r="AS55" s="6"/>
      <c r="AT55" s="63"/>
      <c r="AU55" s="12"/>
    </row>
    <row r="56" spans="1:47" s="3" customFormat="1" ht="16.5">
      <c r="A56" s="8"/>
      <c r="B56" s="783"/>
      <c r="C56" s="864"/>
      <c r="D56" s="125"/>
      <c r="E56" s="125"/>
      <c r="F56" s="1244"/>
      <c r="G56" s="30"/>
      <c r="H56" s="19"/>
      <c r="I56" s="18"/>
      <c r="J56" s="56"/>
      <c r="K56" s="125"/>
      <c r="L56" s="125"/>
      <c r="M56" s="1241"/>
      <c r="N56" s="17"/>
      <c r="O56" s="19"/>
      <c r="P56" s="18"/>
      <c r="Q56" s="56"/>
      <c r="R56" s="125"/>
      <c r="S56" s="125"/>
      <c r="T56" s="1262"/>
      <c r="U56" s="17"/>
      <c r="V56" s="18"/>
      <c r="W56" s="19"/>
      <c r="X56" s="56"/>
      <c r="Y56" s="125"/>
      <c r="Z56" s="1241"/>
      <c r="AA56" s="17"/>
      <c r="AB56" s="19"/>
      <c r="AC56" s="19"/>
      <c r="AD56" s="56"/>
      <c r="AE56" s="125"/>
      <c r="AF56" s="1239"/>
      <c r="AG56" s="21"/>
      <c r="AH56" s="21"/>
      <c r="AI56" s="19"/>
      <c r="AJ56" s="192"/>
      <c r="AK56" s="125"/>
      <c r="AL56" s="365"/>
      <c r="AM56" s="17"/>
      <c r="AN56" s="19"/>
      <c r="AO56" s="19"/>
      <c r="AP56" s="18"/>
      <c r="AQ56" s="92"/>
      <c r="AR56" s="51"/>
      <c r="AS56" s="18"/>
      <c r="AT56" s="64"/>
      <c r="AU56" s="20"/>
    </row>
    <row r="57" spans="1:47" s="3" customFormat="1" ht="16.5">
      <c r="A57" s="8"/>
      <c r="B57" s="535">
        <v>18</v>
      </c>
      <c r="C57" s="536" t="s">
        <v>140</v>
      </c>
      <c r="D57" s="124"/>
      <c r="E57" s="124"/>
      <c r="F57" s="1240"/>
      <c r="G57" s="10"/>
      <c r="H57" s="11"/>
      <c r="I57" s="6"/>
      <c r="J57" s="53"/>
      <c r="K57" s="124"/>
      <c r="L57" s="124"/>
      <c r="M57" s="1240"/>
      <c r="N57" s="10"/>
      <c r="O57" s="11"/>
      <c r="P57" s="6"/>
      <c r="Q57" s="53"/>
      <c r="R57" s="124" t="s">
        <v>140</v>
      </c>
      <c r="S57" s="124"/>
      <c r="T57" s="1464" t="s">
        <v>702</v>
      </c>
      <c r="U57" s="10" t="s">
        <v>392</v>
      </c>
      <c r="V57" s="6"/>
      <c r="W57" s="11"/>
      <c r="X57" s="53"/>
      <c r="Y57" s="124"/>
      <c r="Z57" s="1240"/>
      <c r="AA57" s="10"/>
      <c r="AB57" s="11"/>
      <c r="AC57" s="11"/>
      <c r="AD57" s="53"/>
      <c r="AE57" s="124"/>
      <c r="AF57" s="1238"/>
      <c r="AG57" s="13"/>
      <c r="AH57" s="13"/>
      <c r="AI57" s="11"/>
      <c r="AJ57" s="74"/>
      <c r="AK57" s="124"/>
      <c r="AL57" s="31"/>
      <c r="AM57" s="10"/>
      <c r="AN57" s="11"/>
      <c r="AO57" s="11"/>
      <c r="AP57" s="6"/>
      <c r="AQ57" s="205"/>
      <c r="AR57" s="50"/>
      <c r="AS57" s="50"/>
      <c r="AT57" s="63"/>
      <c r="AU57" s="12"/>
    </row>
    <row r="58" spans="1:47" s="3" customFormat="1" ht="17.25">
      <c r="A58" s="8"/>
      <c r="B58" s="535"/>
      <c r="C58" s="536"/>
      <c r="D58" s="124"/>
      <c r="E58" s="124"/>
      <c r="F58" s="1240"/>
      <c r="G58" s="1222"/>
      <c r="H58" s="11"/>
      <c r="I58" s="6"/>
      <c r="J58" s="53"/>
      <c r="K58" s="124"/>
      <c r="L58" s="124"/>
      <c r="M58" s="1240"/>
      <c r="N58" s="10"/>
      <c r="O58" s="11"/>
      <c r="P58" s="6"/>
      <c r="Q58" s="53"/>
      <c r="R58" s="124"/>
      <c r="S58" s="124"/>
      <c r="T58" s="1263"/>
      <c r="U58" s="10"/>
      <c r="V58" s="6"/>
      <c r="W58" s="11"/>
      <c r="X58" s="53"/>
      <c r="Y58" s="124"/>
      <c r="Z58" s="1240"/>
      <c r="AA58" s="10"/>
      <c r="AB58" s="11"/>
      <c r="AC58" s="11"/>
      <c r="AD58" s="53"/>
      <c r="AE58" s="124"/>
      <c r="AF58" s="1238"/>
      <c r="AG58" s="13"/>
      <c r="AH58" s="13"/>
      <c r="AI58" s="11"/>
      <c r="AJ58" s="74"/>
      <c r="AK58" s="124"/>
      <c r="AL58" s="31"/>
      <c r="AM58" s="10"/>
      <c r="AN58" s="11"/>
      <c r="AO58" s="11"/>
      <c r="AP58" s="6"/>
      <c r="AQ58" s="67"/>
      <c r="AR58" s="50"/>
      <c r="AS58" s="50"/>
      <c r="AT58" s="63"/>
      <c r="AU58" s="12"/>
    </row>
    <row r="59" spans="1:47" s="18" customFormat="1" ht="16.5">
      <c r="A59" s="8"/>
      <c r="B59" s="863"/>
      <c r="C59" s="864"/>
      <c r="D59" s="125"/>
      <c r="E59" s="125"/>
      <c r="F59" s="1241"/>
      <c r="G59" s="17"/>
      <c r="H59" s="19"/>
      <c r="J59" s="56"/>
      <c r="K59" s="125"/>
      <c r="L59" s="125"/>
      <c r="M59" s="1241"/>
      <c r="N59" s="17"/>
      <c r="O59" s="19"/>
      <c r="Q59" s="56"/>
      <c r="R59" s="125"/>
      <c r="S59" s="125"/>
      <c r="T59" s="1262"/>
      <c r="U59" s="17"/>
      <c r="W59" s="19"/>
      <c r="X59" s="56"/>
      <c r="Y59" s="125"/>
      <c r="Z59" s="1241"/>
      <c r="AA59" s="17"/>
      <c r="AB59" s="19"/>
      <c r="AC59" s="19"/>
      <c r="AD59" s="56"/>
      <c r="AE59" s="125"/>
      <c r="AF59" s="1239"/>
      <c r="AG59" s="21"/>
      <c r="AH59" s="21"/>
      <c r="AI59" s="19"/>
      <c r="AJ59" s="192"/>
      <c r="AK59" s="125"/>
      <c r="AL59" s="365"/>
      <c r="AM59" s="17"/>
      <c r="AN59" s="19"/>
      <c r="AO59" s="19"/>
      <c r="AQ59" s="92"/>
      <c r="AR59" s="51"/>
      <c r="AS59" s="51"/>
      <c r="AT59" s="64"/>
      <c r="AU59" s="20"/>
    </row>
    <row r="60" spans="1:47" s="3" customFormat="1" ht="16.5">
      <c r="A60" s="8"/>
      <c r="B60" s="1285">
        <v>19</v>
      </c>
      <c r="C60" s="1286" t="s">
        <v>142</v>
      </c>
      <c r="D60" s="124"/>
      <c r="E60" s="124"/>
      <c r="F60" s="1240"/>
      <c r="G60" s="551"/>
      <c r="H60" s="552"/>
      <c r="I60" s="553"/>
      <c r="J60" s="554"/>
      <c r="K60" s="124"/>
      <c r="L60" s="124"/>
      <c r="M60" s="1240"/>
      <c r="N60" s="10"/>
      <c r="O60" s="11"/>
      <c r="P60" s="6"/>
      <c r="Q60" s="53"/>
      <c r="R60" s="124"/>
      <c r="S60" s="124"/>
      <c r="T60" s="1243"/>
      <c r="U60" s="10"/>
      <c r="V60" s="6"/>
      <c r="W60" s="11"/>
      <c r="X60" s="53"/>
      <c r="Y60" s="124" t="s">
        <v>142</v>
      </c>
      <c r="Z60" s="1240" t="s">
        <v>551</v>
      </c>
      <c r="AA60" s="607"/>
      <c r="AB60" s="608"/>
      <c r="AC60" s="608"/>
      <c r="AD60" s="616"/>
      <c r="AE60" s="124"/>
      <c r="AF60" s="1238"/>
      <c r="AG60" s="13"/>
      <c r="AH60" s="13"/>
      <c r="AI60" s="11"/>
      <c r="AJ60" s="74"/>
      <c r="AK60" s="124"/>
      <c r="AL60" s="31"/>
      <c r="AM60" s="10"/>
      <c r="AN60" s="11"/>
      <c r="AO60" s="11"/>
      <c r="AP60" s="6"/>
      <c r="AQ60" s="67"/>
      <c r="AR60" s="50"/>
      <c r="AS60" s="50"/>
      <c r="AT60" s="63"/>
      <c r="AU60" s="12"/>
    </row>
    <row r="61" spans="1:47" s="3" customFormat="1" ht="16.5">
      <c r="A61" s="8"/>
      <c r="B61" s="535"/>
      <c r="C61" s="536"/>
      <c r="D61" s="124"/>
      <c r="E61" s="124"/>
      <c r="F61" s="1240"/>
      <c r="G61" s="551"/>
      <c r="H61" s="552"/>
      <c r="I61" s="553"/>
      <c r="J61" s="554"/>
      <c r="K61" s="124"/>
      <c r="L61" s="124"/>
      <c r="M61" s="1240"/>
      <c r="N61" s="10"/>
      <c r="O61" s="11"/>
      <c r="P61" s="6"/>
      <c r="Q61" s="53"/>
      <c r="R61" s="124"/>
      <c r="S61" s="124"/>
      <c r="T61" s="1243"/>
      <c r="U61" s="10"/>
      <c r="V61" s="6"/>
      <c r="W61" s="11"/>
      <c r="X61" s="53"/>
      <c r="Y61" s="124"/>
      <c r="Z61" s="1240"/>
      <c r="AA61" s="607"/>
      <c r="AB61" s="608"/>
      <c r="AC61" s="608"/>
      <c r="AD61" s="616"/>
      <c r="AE61" s="124"/>
      <c r="AF61" s="1238"/>
      <c r="AG61" s="13"/>
      <c r="AH61" s="13"/>
      <c r="AI61" s="11"/>
      <c r="AJ61" s="74"/>
      <c r="AK61" s="124"/>
      <c r="AL61" s="31"/>
      <c r="AM61" s="10"/>
      <c r="AN61" s="11"/>
      <c r="AO61" s="11"/>
      <c r="AP61" s="6"/>
      <c r="AQ61" s="67"/>
      <c r="AR61" s="50"/>
      <c r="AS61" s="50"/>
      <c r="AT61" s="63"/>
      <c r="AU61" s="12"/>
    </row>
    <row r="62" spans="1:47" s="3" customFormat="1" ht="16.5">
      <c r="A62" s="8"/>
      <c r="B62" s="783"/>
      <c r="C62" s="864"/>
      <c r="D62" s="125"/>
      <c r="E62" s="125"/>
      <c r="F62" s="1241"/>
      <c r="G62" s="17"/>
      <c r="H62" s="19"/>
      <c r="I62" s="18"/>
      <c r="J62" s="56"/>
      <c r="K62" s="125"/>
      <c r="L62" s="125"/>
      <c r="M62" s="1241"/>
      <c r="N62" s="17"/>
      <c r="O62" s="19"/>
      <c r="P62" s="18"/>
      <c r="Q62" s="56"/>
      <c r="R62" s="125"/>
      <c r="S62" s="125"/>
      <c r="T62" s="1262"/>
      <c r="U62" s="17"/>
      <c r="V62" s="18"/>
      <c r="W62" s="19"/>
      <c r="X62" s="56"/>
      <c r="Y62" s="125"/>
      <c r="Z62" s="1241"/>
      <c r="AA62" s="604"/>
      <c r="AB62" s="605"/>
      <c r="AC62" s="605"/>
      <c r="AD62" s="606"/>
      <c r="AE62" s="125"/>
      <c r="AF62" s="1239"/>
      <c r="AG62" s="21"/>
      <c r="AH62" s="21"/>
      <c r="AI62" s="19"/>
      <c r="AJ62" s="192"/>
      <c r="AK62" s="125"/>
      <c r="AL62" s="365"/>
      <c r="AM62" s="17"/>
      <c r="AN62" s="19"/>
      <c r="AO62" s="19"/>
      <c r="AP62" s="18"/>
      <c r="AQ62" s="92"/>
      <c r="AR62" s="51"/>
      <c r="AS62" s="51"/>
      <c r="AT62" s="64"/>
      <c r="AU62" s="20"/>
    </row>
    <row r="63" spans="1:47" s="3" customFormat="1" ht="16.5">
      <c r="A63" s="8"/>
      <c r="B63" s="535">
        <v>20</v>
      </c>
      <c r="C63" s="536" t="s">
        <v>144</v>
      </c>
      <c r="D63" s="124"/>
      <c r="E63" s="124"/>
      <c r="F63" s="1240"/>
      <c r="G63" s="10"/>
      <c r="H63" s="11"/>
      <c r="I63" s="6"/>
      <c r="J63" s="53"/>
      <c r="K63" s="124" t="s">
        <v>144</v>
      </c>
      <c r="L63" s="124"/>
      <c r="M63" s="1240" t="s">
        <v>152</v>
      </c>
      <c r="N63" s="1308" t="s">
        <v>182</v>
      </c>
      <c r="O63" s="1500"/>
      <c r="P63" s="1304"/>
      <c r="Q63" s="1498"/>
      <c r="R63" s="124" t="s">
        <v>144</v>
      </c>
      <c r="S63" s="124"/>
      <c r="T63" s="1243" t="s">
        <v>321</v>
      </c>
      <c r="U63" s="10"/>
      <c r="V63" s="6"/>
      <c r="W63" s="11"/>
      <c r="X63" s="53"/>
      <c r="Y63" s="124"/>
      <c r="Z63" s="1240"/>
      <c r="AA63" s="10"/>
      <c r="AB63" s="11"/>
      <c r="AC63" s="11"/>
      <c r="AD63" s="53"/>
      <c r="AE63" s="124"/>
      <c r="AF63" s="1238"/>
      <c r="AG63" s="13"/>
      <c r="AH63" s="13"/>
      <c r="AI63" s="11"/>
      <c r="AJ63" s="74"/>
      <c r="AK63" s="124" t="s">
        <v>144</v>
      </c>
      <c r="AL63" s="31" t="s">
        <v>246</v>
      </c>
      <c r="AM63" s="10" t="s">
        <v>258</v>
      </c>
      <c r="AN63" s="11"/>
      <c r="AO63" s="11"/>
      <c r="AP63" s="6"/>
      <c r="AQ63" s="67"/>
      <c r="AR63" s="50"/>
      <c r="AS63" s="50"/>
      <c r="AT63" s="63"/>
      <c r="AU63" s="12"/>
    </row>
    <row r="64" spans="1:47" s="3" customFormat="1" ht="16.5">
      <c r="A64" s="8"/>
      <c r="B64" s="535"/>
      <c r="C64" s="536"/>
      <c r="D64" s="124"/>
      <c r="E64" s="124"/>
      <c r="F64" s="1240"/>
      <c r="G64" s="10"/>
      <c r="H64" s="11"/>
      <c r="I64" s="6"/>
      <c r="J64" s="53"/>
      <c r="K64" s="124"/>
      <c r="L64" s="124"/>
      <c r="M64" s="1240"/>
      <c r="N64" s="1305" t="s">
        <v>154</v>
      </c>
      <c r="O64" s="1500" t="s">
        <v>411</v>
      </c>
      <c r="P64" s="1304">
        <v>24</v>
      </c>
      <c r="Q64" s="1501">
        <v>150</v>
      </c>
      <c r="R64" s="124"/>
      <c r="S64" s="124"/>
      <c r="T64" s="1243"/>
      <c r="U64" s="10"/>
      <c r="V64" s="6"/>
      <c r="W64" s="11"/>
      <c r="X64" s="53"/>
      <c r="Y64" s="124"/>
      <c r="Z64" s="1240"/>
      <c r="AA64" s="10"/>
      <c r="AB64" s="11"/>
      <c r="AC64" s="11"/>
      <c r="AD64" s="53"/>
      <c r="AE64" s="124"/>
      <c r="AF64" s="1238"/>
      <c r="AG64" s="13"/>
      <c r="AH64" s="13"/>
      <c r="AI64" s="11"/>
      <c r="AJ64" s="74"/>
      <c r="AK64" s="124"/>
      <c r="AL64" s="31"/>
      <c r="AM64" s="10" t="s">
        <v>247</v>
      </c>
      <c r="AN64" s="11" t="s">
        <v>145</v>
      </c>
      <c r="AO64" s="11">
        <v>16</v>
      </c>
      <c r="AP64" s="6" t="s">
        <v>106</v>
      </c>
      <c r="AQ64" s="67"/>
      <c r="AR64" s="50"/>
      <c r="AS64" s="50"/>
      <c r="AT64" s="63"/>
      <c r="AU64" s="12"/>
    </row>
    <row r="65" spans="1:47" s="3" customFormat="1" ht="16.5">
      <c r="A65" s="8"/>
      <c r="B65" s="863"/>
      <c r="C65" s="864"/>
      <c r="D65" s="125"/>
      <c r="E65" s="125"/>
      <c r="F65" s="1241"/>
      <c r="G65" s="17"/>
      <c r="H65" s="19"/>
      <c r="I65" s="18"/>
      <c r="J65" s="56"/>
      <c r="K65" s="125"/>
      <c r="L65" s="125"/>
      <c r="M65" s="1241"/>
      <c r="N65" s="568"/>
      <c r="O65" s="570"/>
      <c r="P65" s="569"/>
      <c r="Q65" s="571"/>
      <c r="R65" s="125"/>
      <c r="S65" s="125"/>
      <c r="T65" s="1262"/>
      <c r="U65" s="17"/>
      <c r="V65" s="18"/>
      <c r="W65" s="19"/>
      <c r="X65" s="56"/>
      <c r="Y65" s="125"/>
      <c r="Z65" s="1241"/>
      <c r="AA65" s="17"/>
      <c r="AB65" s="19"/>
      <c r="AC65" s="19"/>
      <c r="AD65" s="56"/>
      <c r="AE65" s="125"/>
      <c r="AF65" s="1239"/>
      <c r="AG65" s="21"/>
      <c r="AH65" s="21"/>
      <c r="AI65" s="19"/>
      <c r="AJ65" s="192"/>
      <c r="AK65" s="124"/>
      <c r="AL65" s="365"/>
      <c r="AM65" s="17"/>
      <c r="AN65" s="19"/>
      <c r="AO65" s="19"/>
      <c r="AP65" s="227">
        <v>1690</v>
      </c>
      <c r="AQ65" s="92"/>
      <c r="AR65" s="51"/>
      <c r="AS65" s="51"/>
      <c r="AT65" s="64"/>
      <c r="AU65" s="20"/>
    </row>
    <row r="66" spans="1:47" s="3" customFormat="1" ht="16.5">
      <c r="A66" s="8"/>
      <c r="B66" s="535">
        <v>21</v>
      </c>
      <c r="C66" s="536" t="s">
        <v>148</v>
      </c>
      <c r="D66" s="124" t="s">
        <v>148</v>
      </c>
      <c r="E66" s="124"/>
      <c r="F66" s="1183" t="s">
        <v>554</v>
      </c>
      <c r="G66" s="1305" t="s">
        <v>214</v>
      </c>
      <c r="H66" s="1500"/>
      <c r="I66" s="1304"/>
      <c r="J66" s="1501"/>
      <c r="K66" s="124"/>
      <c r="L66" s="124"/>
      <c r="M66" s="1240"/>
      <c r="N66" s="97"/>
      <c r="O66" s="94"/>
      <c r="P66" s="95"/>
      <c r="Q66" s="96"/>
      <c r="R66" s="124"/>
      <c r="S66" s="124"/>
      <c r="T66" s="1263"/>
      <c r="U66" s="10"/>
      <c r="V66" s="11"/>
      <c r="W66" s="11"/>
      <c r="X66" s="53"/>
      <c r="Y66" s="124"/>
      <c r="Z66" s="1240"/>
      <c r="AA66" s="551"/>
      <c r="AB66" s="552"/>
      <c r="AC66" s="552"/>
      <c r="AD66" s="554"/>
      <c r="AE66" s="124"/>
      <c r="AF66" s="1238"/>
      <c r="AG66" s="13"/>
      <c r="AH66" s="13"/>
      <c r="AI66" s="11"/>
      <c r="AJ66" s="74"/>
      <c r="AK66" s="210" t="s">
        <v>148</v>
      </c>
      <c r="AL66" s="367" t="s">
        <v>150</v>
      </c>
      <c r="AM66" s="97" t="s">
        <v>649</v>
      </c>
      <c r="AN66" s="94"/>
      <c r="AO66" s="94"/>
      <c r="AP66" s="96"/>
      <c r="AQ66" s="67"/>
      <c r="AR66" s="50"/>
      <c r="AS66" s="50"/>
      <c r="AT66" s="63"/>
      <c r="AU66" s="12"/>
    </row>
    <row r="67" spans="1:47" s="3" customFormat="1" ht="16.5">
      <c r="A67" s="8"/>
      <c r="B67" s="535"/>
      <c r="C67" s="536"/>
      <c r="D67" s="124"/>
      <c r="E67" s="124"/>
      <c r="F67" s="31" t="s">
        <v>268</v>
      </c>
      <c r="G67" s="1305" t="s">
        <v>154</v>
      </c>
      <c r="H67" s="1500" t="s">
        <v>411</v>
      </c>
      <c r="I67" s="1304">
        <v>19</v>
      </c>
      <c r="J67" s="1501">
        <v>150</v>
      </c>
      <c r="K67" s="124"/>
      <c r="L67" s="124"/>
      <c r="M67" s="1240"/>
      <c r="N67" s="10"/>
      <c r="O67" s="11"/>
      <c r="P67" s="6"/>
      <c r="Q67" s="53"/>
      <c r="R67" s="124"/>
      <c r="S67" s="124"/>
      <c r="T67" s="1243"/>
      <c r="U67" s="10"/>
      <c r="V67" s="6"/>
      <c r="W67" s="11"/>
      <c r="X67" s="53"/>
      <c r="Y67" s="124"/>
      <c r="Z67" s="1240"/>
      <c r="AA67" s="551"/>
      <c r="AB67" s="552"/>
      <c r="AC67" s="552"/>
      <c r="AD67" s="554"/>
      <c r="AE67" s="124"/>
      <c r="AF67" s="1238"/>
      <c r="AG67" s="13"/>
      <c r="AH67" s="13"/>
      <c r="AI67" s="11"/>
      <c r="AJ67" s="74"/>
      <c r="AK67" s="161"/>
      <c r="AL67" s="31"/>
      <c r="AM67" s="10" t="s">
        <v>650</v>
      </c>
      <c r="AN67" s="11" t="s">
        <v>410</v>
      </c>
      <c r="AO67" s="11">
        <v>18</v>
      </c>
      <c r="AP67" s="50" t="s">
        <v>343</v>
      </c>
      <c r="AQ67" s="67"/>
      <c r="AR67" s="50"/>
      <c r="AS67" s="50"/>
      <c r="AT67" s="63"/>
      <c r="AU67" s="12"/>
    </row>
    <row r="68" spans="1:47" s="3" customFormat="1" ht="17.25" thickBot="1">
      <c r="A68" s="8"/>
      <c r="B68" s="1111"/>
      <c r="C68" s="865"/>
      <c r="D68" s="126"/>
      <c r="E68" s="126"/>
      <c r="F68" s="1242"/>
      <c r="G68" s="78"/>
      <c r="H68" s="79"/>
      <c r="I68" s="77"/>
      <c r="J68" s="76"/>
      <c r="K68" s="126"/>
      <c r="L68" s="126"/>
      <c r="M68" s="1242"/>
      <c r="N68" s="78"/>
      <c r="O68" s="79"/>
      <c r="P68" s="77"/>
      <c r="Q68" s="76"/>
      <c r="R68" s="126"/>
      <c r="S68" s="126"/>
      <c r="T68" s="1266"/>
      <c r="U68" s="78"/>
      <c r="V68" s="77"/>
      <c r="W68" s="79"/>
      <c r="X68" s="76"/>
      <c r="Y68" s="126"/>
      <c r="Z68" s="1242"/>
      <c r="AA68" s="610"/>
      <c r="AB68" s="611"/>
      <c r="AC68" s="611"/>
      <c r="AD68" s="633"/>
      <c r="AE68" s="126"/>
      <c r="AF68" s="1275"/>
      <c r="AG68" s="81"/>
      <c r="AH68" s="81"/>
      <c r="AI68" s="79"/>
      <c r="AJ68" s="193"/>
      <c r="AK68" s="211"/>
      <c r="AL68" s="533"/>
      <c r="AM68" s="78"/>
      <c r="AN68" s="79"/>
      <c r="AO68" s="79"/>
      <c r="AP68" s="80"/>
      <c r="AQ68" s="87"/>
      <c r="AR68" s="80"/>
      <c r="AS68" s="80"/>
      <c r="AT68" s="83"/>
      <c r="AU68" s="84"/>
    </row>
    <row r="69" spans="1:47" s="3" customFormat="1" ht="17.25" thickTop="1">
      <c r="A69" s="8"/>
      <c r="B69" s="535">
        <v>22</v>
      </c>
      <c r="C69" s="536" t="s">
        <v>151</v>
      </c>
      <c r="D69" s="124"/>
      <c r="E69" s="124"/>
      <c r="F69" s="1240"/>
      <c r="G69" s="10"/>
      <c r="H69" s="11"/>
      <c r="I69" s="6"/>
      <c r="J69" s="53"/>
      <c r="K69" s="124"/>
      <c r="L69" s="124"/>
      <c r="M69" s="1240"/>
      <c r="N69" s="10"/>
      <c r="O69" s="11"/>
      <c r="P69" s="6"/>
      <c r="Q69" s="53"/>
      <c r="R69" s="124"/>
      <c r="S69" s="124"/>
      <c r="T69" s="1243"/>
      <c r="U69" s="10"/>
      <c r="V69" s="6"/>
      <c r="W69" s="11"/>
      <c r="X69" s="53"/>
      <c r="Y69" s="124" t="s">
        <v>151</v>
      </c>
      <c r="Z69" s="1240" t="s">
        <v>551</v>
      </c>
      <c r="AA69" s="10"/>
      <c r="AB69" s="11"/>
      <c r="AC69" s="11"/>
      <c r="AD69" s="53"/>
      <c r="AE69" s="124"/>
      <c r="AF69" s="1238"/>
      <c r="AG69" s="13"/>
      <c r="AH69" s="13"/>
      <c r="AI69" s="11"/>
      <c r="AJ69" s="74"/>
      <c r="AK69" s="283"/>
      <c r="AL69" s="116"/>
      <c r="AM69" s="10"/>
      <c r="AN69" s="11"/>
      <c r="AO69" s="11"/>
      <c r="AP69" s="6"/>
      <c r="AQ69" s="67"/>
      <c r="AR69" s="50"/>
      <c r="AS69" s="50"/>
      <c r="AT69" s="63"/>
      <c r="AU69" s="12"/>
    </row>
    <row r="70" spans="1:47" s="3" customFormat="1" ht="16.5">
      <c r="A70" s="8"/>
      <c r="B70" s="535"/>
      <c r="C70" s="536"/>
      <c r="D70" s="124"/>
      <c r="E70" s="124"/>
      <c r="F70" s="1240"/>
      <c r="G70" s="10"/>
      <c r="H70" s="11"/>
      <c r="I70" s="6"/>
      <c r="J70" s="53"/>
      <c r="K70" s="124"/>
      <c r="L70" s="124"/>
      <c r="M70" s="1240"/>
      <c r="N70" s="10"/>
      <c r="O70" s="11"/>
      <c r="P70" s="6"/>
      <c r="Q70" s="53"/>
      <c r="R70" s="124"/>
      <c r="S70" s="124"/>
      <c r="T70" s="1243"/>
      <c r="U70" s="10"/>
      <c r="V70" s="6"/>
      <c r="W70" s="11"/>
      <c r="X70" s="53"/>
      <c r="Y70" s="124"/>
      <c r="Z70" s="1240"/>
      <c r="AA70" s="10"/>
      <c r="AB70" s="11"/>
      <c r="AC70" s="11"/>
      <c r="AD70" s="53"/>
      <c r="AE70" s="124"/>
      <c r="AF70" s="1238"/>
      <c r="AG70" s="13"/>
      <c r="AH70" s="13"/>
      <c r="AI70" s="11"/>
      <c r="AJ70" s="74"/>
      <c r="AK70" s="161"/>
      <c r="AL70" s="116"/>
      <c r="AM70" s="10"/>
      <c r="AN70" s="11"/>
      <c r="AO70" s="11"/>
      <c r="AP70" s="6"/>
      <c r="AQ70" s="67"/>
      <c r="AR70" s="50"/>
      <c r="AS70" s="50"/>
      <c r="AT70" s="63"/>
      <c r="AU70" s="12"/>
    </row>
    <row r="71" spans="1:47" s="3" customFormat="1" ht="16.5">
      <c r="A71" s="8"/>
      <c r="B71" s="863"/>
      <c r="C71" s="864"/>
      <c r="D71" s="125"/>
      <c r="E71" s="125"/>
      <c r="F71" s="1241"/>
      <c r="G71" s="17"/>
      <c r="H71" s="19"/>
      <c r="I71" s="18"/>
      <c r="J71" s="56"/>
      <c r="K71" s="125"/>
      <c r="L71" s="125"/>
      <c r="M71" s="1241"/>
      <c r="N71" s="17"/>
      <c r="O71" s="19"/>
      <c r="P71" s="18"/>
      <c r="Q71" s="56"/>
      <c r="R71" s="125"/>
      <c r="S71" s="125"/>
      <c r="T71" s="1262"/>
      <c r="U71" s="17"/>
      <c r="V71" s="18"/>
      <c r="W71" s="19"/>
      <c r="X71" s="56"/>
      <c r="Y71" s="125"/>
      <c r="Z71" s="1241"/>
      <c r="AA71" s="17"/>
      <c r="AB71" s="19"/>
      <c r="AC71" s="19"/>
      <c r="AD71" s="56"/>
      <c r="AE71" s="125"/>
      <c r="AF71" s="1239"/>
      <c r="AG71" s="21"/>
      <c r="AH71" s="21"/>
      <c r="AI71" s="19"/>
      <c r="AJ71" s="192"/>
      <c r="AK71" s="209"/>
      <c r="AL71" s="365"/>
      <c r="AM71" s="17"/>
      <c r="AN71" s="19"/>
      <c r="AO71" s="19"/>
      <c r="AP71" s="18"/>
      <c r="AQ71" s="92"/>
      <c r="AR71" s="51"/>
      <c r="AS71" s="51"/>
      <c r="AT71" s="64"/>
      <c r="AU71" s="20"/>
    </row>
    <row r="72" spans="1:47" s="3" customFormat="1" ht="16.5">
      <c r="A72" s="8"/>
      <c r="B72" s="535">
        <v>23</v>
      </c>
      <c r="C72" s="536" t="s">
        <v>134</v>
      </c>
      <c r="D72" s="124"/>
      <c r="E72" s="124"/>
      <c r="F72" s="1240"/>
      <c r="G72" s="10"/>
      <c r="H72" s="11"/>
      <c r="I72" s="6"/>
      <c r="J72" s="53"/>
      <c r="K72" s="124" t="s">
        <v>134</v>
      </c>
      <c r="L72" s="124"/>
      <c r="M72" s="1240" t="s">
        <v>152</v>
      </c>
      <c r="N72" s="10"/>
      <c r="O72" s="11"/>
      <c r="P72" s="6"/>
      <c r="Q72" s="53"/>
      <c r="R72" s="124"/>
      <c r="S72" s="124"/>
      <c r="T72" s="1240"/>
      <c r="U72" s="547"/>
      <c r="V72" s="549"/>
      <c r="W72" s="548"/>
      <c r="X72" s="550"/>
      <c r="Y72" s="124"/>
      <c r="Z72" s="1240"/>
      <c r="AA72" s="10"/>
      <c r="AB72" s="11"/>
      <c r="AC72" s="11"/>
      <c r="AD72" s="53"/>
      <c r="AE72" s="124"/>
      <c r="AF72" s="1238"/>
      <c r="AG72" s="13"/>
      <c r="AH72" s="13"/>
      <c r="AI72" s="11"/>
      <c r="AJ72" s="74"/>
      <c r="AK72" s="124"/>
      <c r="AL72" s="116"/>
      <c r="AM72" s="10"/>
      <c r="AN72" s="11"/>
      <c r="AO72" s="11"/>
      <c r="AP72" s="6"/>
      <c r="AQ72" s="67"/>
      <c r="AR72" s="50"/>
      <c r="AS72" s="50"/>
      <c r="AT72" s="63"/>
      <c r="AU72" s="12"/>
    </row>
    <row r="73" spans="1:47" s="3" customFormat="1" ht="16.5">
      <c r="A73" s="8"/>
      <c r="B73" s="535"/>
      <c r="C73" s="536"/>
      <c r="D73" s="124"/>
      <c r="E73" s="124"/>
      <c r="F73" s="1240"/>
      <c r="G73" s="10"/>
      <c r="H73" s="11"/>
      <c r="I73" s="6"/>
      <c r="J73" s="53"/>
      <c r="K73" s="124"/>
      <c r="L73" s="124"/>
      <c r="M73" s="1240"/>
      <c r="N73" s="10"/>
      <c r="O73" s="11"/>
      <c r="P73" s="6"/>
      <c r="Q73" s="53"/>
      <c r="R73" s="124"/>
      <c r="S73" s="124"/>
      <c r="T73" s="1240"/>
      <c r="U73" s="547"/>
      <c r="V73" s="549"/>
      <c r="W73" s="548"/>
      <c r="X73" s="599"/>
      <c r="Y73" s="124"/>
      <c r="Z73" s="1240"/>
      <c r="AA73" s="10"/>
      <c r="AB73" s="11"/>
      <c r="AC73" s="11"/>
      <c r="AD73" s="53"/>
      <c r="AE73" s="124"/>
      <c r="AF73" s="1238"/>
      <c r="AG73" s="13"/>
      <c r="AH73" s="13"/>
      <c r="AI73" s="11"/>
      <c r="AJ73" s="74"/>
      <c r="AK73" s="124"/>
      <c r="AL73" s="116"/>
      <c r="AM73" s="10"/>
      <c r="AN73" s="11"/>
      <c r="AO73" s="11"/>
      <c r="AP73" s="6"/>
      <c r="AQ73" s="67"/>
      <c r="AR73" s="50"/>
      <c r="AS73" s="63"/>
      <c r="AT73" s="63"/>
      <c r="AU73" s="12"/>
    </row>
    <row r="74" spans="1:47" s="3" customFormat="1" ht="16.5">
      <c r="A74" s="8"/>
      <c r="B74" s="783"/>
      <c r="C74" s="864"/>
      <c r="D74" s="125"/>
      <c r="E74" s="125"/>
      <c r="F74" s="1241"/>
      <c r="G74" s="17"/>
      <c r="H74" s="19"/>
      <c r="I74" s="18"/>
      <c r="J74" s="56"/>
      <c r="K74" s="125"/>
      <c r="L74" s="125"/>
      <c r="M74" s="1241"/>
      <c r="N74" s="17"/>
      <c r="O74" s="19"/>
      <c r="P74" s="18"/>
      <c r="Q74" s="56"/>
      <c r="R74" s="125"/>
      <c r="S74" s="125"/>
      <c r="T74" s="1262"/>
      <c r="U74" s="568"/>
      <c r="V74" s="569"/>
      <c r="W74" s="570"/>
      <c r="X74" s="571"/>
      <c r="Y74" s="125"/>
      <c r="Z74" s="1241"/>
      <c r="AA74" s="17"/>
      <c r="AB74" s="19"/>
      <c r="AC74" s="19"/>
      <c r="AD74" s="56"/>
      <c r="AE74" s="125"/>
      <c r="AF74" s="1239"/>
      <c r="AG74" s="21"/>
      <c r="AH74" s="21"/>
      <c r="AI74" s="19"/>
      <c r="AJ74" s="192"/>
      <c r="AK74" s="125"/>
      <c r="AL74" s="365"/>
      <c r="AM74" s="17"/>
      <c r="AN74" s="19"/>
      <c r="AO74" s="19"/>
      <c r="AP74" s="18"/>
      <c r="AQ74" s="92"/>
      <c r="AR74" s="51"/>
      <c r="AS74" s="51"/>
      <c r="AT74" s="64"/>
      <c r="AU74" s="20"/>
    </row>
    <row r="75" spans="1:47" s="3" customFormat="1" ht="16.5">
      <c r="A75" s="8"/>
      <c r="B75" s="535">
        <v>24</v>
      </c>
      <c r="C75" s="536" t="s">
        <v>137</v>
      </c>
      <c r="D75" s="124" t="s">
        <v>137</v>
      </c>
      <c r="E75" s="124"/>
      <c r="F75" s="1183" t="s">
        <v>554</v>
      </c>
      <c r="G75" s="10"/>
      <c r="H75" s="11"/>
      <c r="I75" s="6"/>
      <c r="J75" s="53"/>
      <c r="K75" s="124"/>
      <c r="L75" s="124"/>
      <c r="M75" s="1240"/>
      <c r="N75" s="10"/>
      <c r="O75" s="11"/>
      <c r="P75" s="6"/>
      <c r="Q75" s="53"/>
      <c r="R75" s="124"/>
      <c r="S75" s="124"/>
      <c r="T75" s="1243"/>
      <c r="U75" s="10"/>
      <c r="V75" s="6"/>
      <c r="W75" s="11"/>
      <c r="X75" s="53"/>
      <c r="Y75" s="124"/>
      <c r="Z75" s="1240"/>
      <c r="AA75" s="10"/>
      <c r="AB75" s="11"/>
      <c r="AC75" s="11"/>
      <c r="AD75" s="53"/>
      <c r="AE75" s="124"/>
      <c r="AF75" s="1238"/>
      <c r="AG75" s="13"/>
      <c r="AH75" s="13"/>
      <c r="AI75" s="11"/>
      <c r="AJ75" s="74"/>
      <c r="AK75" s="124"/>
      <c r="AL75" s="116"/>
      <c r="AM75" s="10"/>
      <c r="AN75" s="11"/>
      <c r="AO75" s="11"/>
      <c r="AP75" s="6"/>
      <c r="AQ75" s="67"/>
      <c r="AR75" s="50"/>
      <c r="AS75" s="50"/>
      <c r="AT75" s="63"/>
      <c r="AU75" s="12"/>
    </row>
    <row r="76" spans="1:47" s="3" customFormat="1" ht="16.5">
      <c r="A76" s="8"/>
      <c r="B76" s="535"/>
      <c r="C76" s="536"/>
      <c r="D76" s="124"/>
      <c r="E76" s="124"/>
      <c r="F76" s="31" t="s">
        <v>268</v>
      </c>
      <c r="G76" s="10"/>
      <c r="H76" s="11"/>
      <c r="I76" s="6"/>
      <c r="J76" s="53"/>
      <c r="K76" s="124"/>
      <c r="L76" s="124"/>
      <c r="M76" s="1240"/>
      <c r="N76" s="10"/>
      <c r="O76" s="11"/>
      <c r="P76" s="6"/>
      <c r="Q76" s="53"/>
      <c r="R76" s="124"/>
      <c r="S76" s="124"/>
      <c r="T76" s="1243"/>
      <c r="U76" s="10"/>
      <c r="V76" s="6"/>
      <c r="W76" s="11"/>
      <c r="X76" s="53"/>
      <c r="Y76" s="124"/>
      <c r="Z76" s="1240"/>
      <c r="AA76" s="10"/>
      <c r="AB76" s="11"/>
      <c r="AC76" s="11"/>
      <c r="AD76" s="53"/>
      <c r="AE76" s="124"/>
      <c r="AF76" s="1238"/>
      <c r="AG76" s="13"/>
      <c r="AH76" s="13"/>
      <c r="AI76" s="11"/>
      <c r="AJ76" s="74"/>
      <c r="AK76" s="124"/>
      <c r="AL76" s="116"/>
      <c r="AM76" s="10"/>
      <c r="AN76" s="11"/>
      <c r="AO76" s="11"/>
      <c r="AP76" s="6"/>
      <c r="AQ76" s="67"/>
      <c r="AR76" s="50"/>
      <c r="AS76" s="50"/>
      <c r="AT76" s="63"/>
      <c r="AU76" s="12"/>
    </row>
    <row r="77" spans="1:47" s="3" customFormat="1" ht="16.5">
      <c r="A77" s="8"/>
      <c r="B77" s="783"/>
      <c r="C77" s="864"/>
      <c r="D77" s="125"/>
      <c r="E77" s="125"/>
      <c r="F77" s="1241"/>
      <c r="G77" s="17"/>
      <c r="H77" s="19"/>
      <c r="I77" s="18"/>
      <c r="J77" s="56"/>
      <c r="K77" s="125"/>
      <c r="L77" s="125"/>
      <c r="M77" s="1241"/>
      <c r="N77" s="17"/>
      <c r="O77" s="19"/>
      <c r="P77" s="18"/>
      <c r="Q77" s="56"/>
      <c r="R77" s="125"/>
      <c r="S77" s="125"/>
      <c r="T77" s="1262"/>
      <c r="U77" s="17"/>
      <c r="V77" s="18"/>
      <c r="W77" s="19"/>
      <c r="X77" s="56"/>
      <c r="Y77" s="125"/>
      <c r="Z77" s="1241"/>
      <c r="AA77" s="17"/>
      <c r="AB77" s="19"/>
      <c r="AC77" s="19"/>
      <c r="AD77" s="56"/>
      <c r="AE77" s="125"/>
      <c r="AF77" s="1239"/>
      <c r="AG77" s="21"/>
      <c r="AH77" s="21"/>
      <c r="AI77" s="19"/>
      <c r="AJ77" s="192"/>
      <c r="AK77" s="125"/>
      <c r="AL77" s="365"/>
      <c r="AM77" s="17"/>
      <c r="AN77" s="19"/>
      <c r="AO77" s="19"/>
      <c r="AP77" s="18"/>
      <c r="AQ77" s="92"/>
      <c r="AR77" s="51"/>
      <c r="AS77" s="51"/>
      <c r="AT77" s="64"/>
      <c r="AU77" s="20"/>
    </row>
    <row r="78" spans="1:47" s="3" customFormat="1" ht="16.5">
      <c r="A78" s="8"/>
      <c r="B78" s="535">
        <v>25</v>
      </c>
      <c r="C78" s="536" t="s">
        <v>140</v>
      </c>
      <c r="D78" s="124"/>
      <c r="E78" s="124"/>
      <c r="F78" s="1240"/>
      <c r="G78" s="10"/>
      <c r="H78" s="11"/>
      <c r="I78" s="6"/>
      <c r="J78" s="53"/>
      <c r="K78" s="124"/>
      <c r="L78" s="124"/>
      <c r="M78" s="1240"/>
      <c r="N78" s="10"/>
      <c r="O78" s="11"/>
      <c r="P78" s="6"/>
      <c r="Q78" s="53"/>
      <c r="R78" s="124" t="s">
        <v>140</v>
      </c>
      <c r="S78" s="124"/>
      <c r="T78" s="1464" t="s">
        <v>702</v>
      </c>
      <c r="U78" s="10"/>
      <c r="V78" s="6"/>
      <c r="W78" s="11"/>
      <c r="X78" s="53"/>
      <c r="Y78" s="124"/>
      <c r="Z78" s="1240"/>
      <c r="AA78" s="10"/>
      <c r="AB78" s="11"/>
      <c r="AC78" s="11"/>
      <c r="AD78" s="53"/>
      <c r="AE78" s="124"/>
      <c r="AF78" s="1238"/>
      <c r="AG78" s="13"/>
      <c r="AH78" s="13"/>
      <c r="AI78" s="11"/>
      <c r="AJ78" s="74"/>
      <c r="AK78" s="124"/>
      <c r="AL78" s="116"/>
      <c r="AM78" s="10"/>
      <c r="AN78" s="11"/>
      <c r="AO78" s="11"/>
      <c r="AP78" s="6"/>
      <c r="AQ78" s="67"/>
      <c r="AR78" s="50"/>
      <c r="AS78" s="50"/>
      <c r="AT78" s="63"/>
      <c r="AU78" s="12"/>
    </row>
    <row r="79" spans="1:47" s="3" customFormat="1" ht="16.5">
      <c r="A79" s="8"/>
      <c r="B79" s="535"/>
      <c r="C79" s="536"/>
      <c r="D79" s="124"/>
      <c r="E79" s="124"/>
      <c r="F79" s="1240"/>
      <c r="G79" s="10"/>
      <c r="H79" s="11"/>
      <c r="I79" s="6"/>
      <c r="J79" s="53"/>
      <c r="K79" s="124"/>
      <c r="L79" s="124"/>
      <c r="M79" s="1240"/>
      <c r="N79" s="10"/>
      <c r="O79" s="11"/>
      <c r="P79" s="6"/>
      <c r="Q79" s="53"/>
      <c r="R79" s="124"/>
      <c r="S79" s="124"/>
      <c r="T79" s="1243"/>
      <c r="U79" s="10"/>
      <c r="V79" s="6"/>
      <c r="W79" s="11"/>
      <c r="X79" s="53"/>
      <c r="Y79" s="124"/>
      <c r="Z79" s="1240"/>
      <c r="AA79" s="10"/>
      <c r="AB79" s="11"/>
      <c r="AC79" s="11"/>
      <c r="AD79" s="53"/>
      <c r="AE79" s="124"/>
      <c r="AF79" s="1238"/>
      <c r="AG79" s="13"/>
      <c r="AH79" s="13"/>
      <c r="AI79" s="11"/>
      <c r="AJ79" s="74"/>
      <c r="AK79" s="124"/>
      <c r="AL79" s="116"/>
      <c r="AM79" s="10"/>
      <c r="AN79" s="11"/>
      <c r="AO79" s="11"/>
      <c r="AP79" s="6"/>
      <c r="AQ79" s="67"/>
      <c r="AR79" s="50"/>
      <c r="AS79" s="50"/>
      <c r="AT79" s="63"/>
      <c r="AU79" s="12"/>
    </row>
    <row r="80" spans="1:47" s="18" customFormat="1" ht="16.5">
      <c r="A80" s="45"/>
      <c r="B80" s="783"/>
      <c r="C80" s="864"/>
      <c r="D80" s="125"/>
      <c r="E80" s="125"/>
      <c r="F80" s="1241"/>
      <c r="G80" s="17"/>
      <c r="H80" s="19"/>
      <c r="J80" s="56"/>
      <c r="K80" s="125"/>
      <c r="L80" s="125"/>
      <c r="M80" s="1241"/>
      <c r="N80" s="17"/>
      <c r="O80" s="19"/>
      <c r="Q80" s="56"/>
      <c r="R80" s="125"/>
      <c r="S80" s="125"/>
      <c r="T80" s="1262"/>
      <c r="U80" s="17"/>
      <c r="W80" s="19"/>
      <c r="X80" s="56"/>
      <c r="Y80" s="125"/>
      <c r="Z80" s="1241"/>
      <c r="AA80" s="17"/>
      <c r="AB80" s="19"/>
      <c r="AC80" s="19"/>
      <c r="AD80" s="56"/>
      <c r="AE80" s="125"/>
      <c r="AF80" s="1239"/>
      <c r="AG80" s="21"/>
      <c r="AH80" s="19"/>
      <c r="AI80" s="19"/>
      <c r="AJ80" s="192"/>
      <c r="AK80" s="125"/>
      <c r="AL80" s="365"/>
      <c r="AM80" s="17"/>
      <c r="AN80" s="19"/>
      <c r="AO80" s="19"/>
      <c r="AQ80" s="92"/>
      <c r="AR80" s="51"/>
      <c r="AS80" s="51"/>
      <c r="AT80" s="64"/>
      <c r="AU80" s="20"/>
    </row>
    <row r="81" spans="1:47" s="3" customFormat="1" ht="16.5">
      <c r="A81" s="8"/>
      <c r="B81" s="535">
        <v>26</v>
      </c>
      <c r="C81" s="536" t="s">
        <v>142</v>
      </c>
      <c r="D81" s="124" t="s">
        <v>142</v>
      </c>
      <c r="E81" s="124" t="s">
        <v>559</v>
      </c>
      <c r="F81" s="1240" t="s">
        <v>537</v>
      </c>
      <c r="G81" s="1305"/>
      <c r="H81" s="1500"/>
      <c r="I81" s="1304"/>
      <c r="J81" s="1501"/>
      <c r="K81" s="124"/>
      <c r="L81" s="124"/>
      <c r="M81" s="1240"/>
      <c r="N81" s="10"/>
      <c r="O81" s="11"/>
      <c r="P81" s="6"/>
      <c r="Q81" s="53"/>
      <c r="R81" s="124"/>
      <c r="S81" s="124"/>
      <c r="T81" s="1243"/>
      <c r="U81" s="10"/>
      <c r="V81" s="6"/>
      <c r="W81" s="11"/>
      <c r="X81" s="53"/>
      <c r="Y81" s="124" t="s">
        <v>142</v>
      </c>
      <c r="Z81" s="1235" t="s">
        <v>552</v>
      </c>
      <c r="AA81" s="607" t="s">
        <v>219</v>
      </c>
      <c r="AB81" s="608"/>
      <c r="AC81" s="608"/>
      <c r="AD81" s="981"/>
      <c r="AE81" s="124"/>
      <c r="AF81" s="1238"/>
      <c r="AG81" s="13"/>
      <c r="AH81" s="13"/>
      <c r="AI81" s="11"/>
      <c r="AJ81" s="74"/>
      <c r="AK81" s="124"/>
      <c r="AL81" s="116"/>
      <c r="AM81" s="10"/>
      <c r="AN81" s="11"/>
      <c r="AO81" s="11"/>
      <c r="AP81" s="6"/>
      <c r="AQ81" s="67"/>
      <c r="AR81" s="50"/>
      <c r="AS81" s="50"/>
      <c r="AT81" s="63"/>
      <c r="AU81" s="231"/>
    </row>
    <row r="82" spans="1:47" s="3" customFormat="1" ht="16.5">
      <c r="A82" s="8"/>
      <c r="B82" s="535"/>
      <c r="C82" s="536"/>
      <c r="D82" s="124"/>
      <c r="E82" s="124"/>
      <c r="F82" s="1240" t="s">
        <v>269</v>
      </c>
      <c r="G82" s="1305"/>
      <c r="H82" s="1500"/>
      <c r="I82" s="1304"/>
      <c r="J82" s="1501"/>
      <c r="K82" s="124"/>
      <c r="L82" s="124"/>
      <c r="M82" s="1240"/>
      <c r="N82" s="10"/>
      <c r="O82" s="11"/>
      <c r="P82" s="6"/>
      <c r="Q82" s="53"/>
      <c r="R82" s="124"/>
      <c r="S82" s="124"/>
      <c r="T82" s="1243"/>
      <c r="U82" s="10"/>
      <c r="V82" s="6"/>
      <c r="W82" s="11"/>
      <c r="X82" s="53"/>
      <c r="Y82" s="124"/>
      <c r="Z82" s="1240"/>
      <c r="AA82" s="607" t="s">
        <v>220</v>
      </c>
      <c r="AB82" s="608"/>
      <c r="AC82" s="608"/>
      <c r="AD82" s="981"/>
      <c r="AE82" s="124"/>
      <c r="AF82" s="1238"/>
      <c r="AG82" s="13"/>
      <c r="AH82" s="13"/>
      <c r="AI82" s="11"/>
      <c r="AJ82" s="74"/>
      <c r="AK82" s="124"/>
      <c r="AL82" s="116"/>
      <c r="AM82" s="10"/>
      <c r="AN82" s="11"/>
      <c r="AO82" s="11"/>
      <c r="AP82" s="6"/>
      <c r="AQ82" s="67"/>
      <c r="AR82" s="50"/>
      <c r="AS82" s="50"/>
      <c r="AT82" s="63"/>
      <c r="AU82" s="231"/>
    </row>
    <row r="83" spans="1:47" s="3" customFormat="1" ht="16.5">
      <c r="A83" s="8"/>
      <c r="B83" s="535"/>
      <c r="C83" s="536"/>
      <c r="D83" s="124"/>
      <c r="E83" s="124"/>
      <c r="F83" s="1240"/>
      <c r="G83" s="10"/>
      <c r="H83" s="11"/>
      <c r="I83" s="6"/>
      <c r="J83" s="53"/>
      <c r="K83" s="124"/>
      <c r="L83" s="124"/>
      <c r="M83" s="1240"/>
      <c r="N83" s="10"/>
      <c r="O83" s="11"/>
      <c r="P83" s="6"/>
      <c r="Q83" s="53"/>
      <c r="R83" s="124"/>
      <c r="S83" s="124"/>
      <c r="T83" s="1243"/>
      <c r="U83" s="10"/>
      <c r="V83" s="6"/>
      <c r="W83" s="11"/>
      <c r="X83" s="53"/>
      <c r="Y83" s="124"/>
      <c r="Z83" s="1240"/>
      <c r="AA83" s="607" t="s">
        <v>136</v>
      </c>
      <c r="AB83" s="608" t="s">
        <v>411</v>
      </c>
      <c r="AC83" s="608">
        <v>16</v>
      </c>
      <c r="AD83" s="981">
        <v>150</v>
      </c>
      <c r="AE83" s="124"/>
      <c r="AF83" s="1238"/>
      <c r="AG83" s="13"/>
      <c r="AH83" s="13"/>
      <c r="AI83" s="11"/>
      <c r="AJ83" s="74"/>
      <c r="AK83" s="124"/>
      <c r="AL83" s="116"/>
      <c r="AM83" s="10"/>
      <c r="AN83" s="11"/>
      <c r="AO83" s="11"/>
      <c r="AP83" s="6"/>
      <c r="AQ83" s="67"/>
      <c r="AR83" s="50"/>
      <c r="AS83" s="50"/>
      <c r="AT83" s="63"/>
      <c r="AU83" s="231"/>
    </row>
    <row r="84" spans="1:47" s="3" customFormat="1" ht="16.5">
      <c r="A84" s="8"/>
      <c r="B84" s="535"/>
      <c r="C84" s="536"/>
      <c r="D84" s="124"/>
      <c r="E84" s="124"/>
      <c r="G84" s="10"/>
      <c r="H84" s="11"/>
      <c r="I84" s="6"/>
      <c r="J84" s="53"/>
      <c r="K84" s="124"/>
      <c r="L84" s="124"/>
      <c r="M84" s="1240"/>
      <c r="N84" s="10"/>
      <c r="O84" s="11"/>
      <c r="P84" s="6"/>
      <c r="Q84" s="53"/>
      <c r="R84" s="124"/>
      <c r="S84" s="124"/>
      <c r="T84" s="1243"/>
      <c r="U84" s="10"/>
      <c r="V84" s="6"/>
      <c r="W84" s="11"/>
      <c r="X84" s="53"/>
      <c r="Y84" s="124"/>
      <c r="Z84" s="1240"/>
      <c r="AA84" s="551" t="s">
        <v>385</v>
      </c>
      <c r="AB84" s="552"/>
      <c r="AC84" s="552"/>
      <c r="AD84" s="986"/>
      <c r="AE84" s="124"/>
      <c r="AF84" s="1238"/>
      <c r="AG84" s="13"/>
      <c r="AH84" s="13"/>
      <c r="AI84" s="11"/>
      <c r="AJ84" s="74"/>
      <c r="AK84" s="124"/>
      <c r="AL84" s="116"/>
      <c r="AM84" s="10"/>
      <c r="AN84" s="11"/>
      <c r="AO84" s="11"/>
      <c r="AP84" s="6"/>
      <c r="AQ84" s="67"/>
      <c r="AR84" s="50"/>
      <c r="AS84" s="50"/>
      <c r="AT84" s="63"/>
      <c r="AU84" s="12"/>
    </row>
    <row r="85" spans="1:47" s="18" customFormat="1" ht="16.5">
      <c r="A85" s="8"/>
      <c r="B85" s="783"/>
      <c r="C85" s="864"/>
      <c r="D85" s="125"/>
      <c r="E85" s="125"/>
      <c r="F85" s="1241"/>
      <c r="G85" s="17"/>
      <c r="H85" s="19"/>
      <c r="J85" s="56"/>
      <c r="K85" s="125"/>
      <c r="L85" s="125"/>
      <c r="M85" s="1241"/>
      <c r="N85" s="17"/>
      <c r="O85" s="19"/>
      <c r="Q85" s="56"/>
      <c r="R85" s="125"/>
      <c r="S85" s="125"/>
      <c r="T85" s="1262"/>
      <c r="U85" s="17"/>
      <c r="W85" s="19"/>
      <c r="X85" s="56"/>
      <c r="Y85" s="125"/>
      <c r="Z85" s="1241"/>
      <c r="AA85" s="568" t="s">
        <v>136</v>
      </c>
      <c r="AB85" s="570" t="s">
        <v>410</v>
      </c>
      <c r="AC85" s="570">
        <v>12</v>
      </c>
      <c r="AD85" s="571">
        <v>100</v>
      </c>
      <c r="AE85" s="125"/>
      <c r="AF85" s="1239"/>
      <c r="AG85" s="21"/>
      <c r="AH85" s="21"/>
      <c r="AI85" s="19"/>
      <c r="AJ85" s="192"/>
      <c r="AK85" s="125"/>
      <c r="AL85" s="365"/>
      <c r="AM85" s="17"/>
      <c r="AN85" s="19"/>
      <c r="AO85" s="19"/>
      <c r="AQ85" s="92"/>
      <c r="AR85" s="51"/>
      <c r="AS85" s="51"/>
      <c r="AT85" s="64"/>
      <c r="AU85" s="20"/>
    </row>
    <row r="86" spans="1:47" s="3" customFormat="1" ht="16.5">
      <c r="A86" s="8"/>
      <c r="B86" s="535">
        <v>27</v>
      </c>
      <c r="C86" s="536" t="s">
        <v>144</v>
      </c>
      <c r="D86" s="284"/>
      <c r="E86" s="284"/>
      <c r="F86" s="1243"/>
      <c r="G86" s="375"/>
      <c r="H86" s="376"/>
      <c r="I86" s="284"/>
      <c r="J86" s="363"/>
      <c r="K86" s="284" t="s">
        <v>144</v>
      </c>
      <c r="L86" s="284"/>
      <c r="M86" s="1243" t="s">
        <v>504</v>
      </c>
      <c r="N86" s="789" t="s">
        <v>472</v>
      </c>
      <c r="O86" s="790"/>
      <c r="P86" s="791"/>
      <c r="Q86" s="990"/>
      <c r="R86" s="284" t="s">
        <v>144</v>
      </c>
      <c r="S86" s="284"/>
      <c r="T86" s="116" t="s">
        <v>322</v>
      </c>
      <c r="U86" s="551"/>
      <c r="V86" s="553"/>
      <c r="W86" s="552"/>
      <c r="X86" s="554"/>
      <c r="Y86" s="124"/>
      <c r="Z86" s="1240"/>
      <c r="AA86" s="10"/>
      <c r="AB86" s="11"/>
      <c r="AC86" s="11"/>
      <c r="AD86" s="53"/>
      <c r="AE86" s="124"/>
      <c r="AF86" s="1238"/>
      <c r="AG86" s="10"/>
      <c r="AH86" s="6"/>
      <c r="AI86" s="11"/>
      <c r="AJ86" s="68"/>
      <c r="AK86" s="124" t="s">
        <v>144</v>
      </c>
      <c r="AL86" s="248" t="s">
        <v>246</v>
      </c>
      <c r="AM86" s="10"/>
      <c r="AN86" s="11"/>
      <c r="AO86" s="11"/>
      <c r="AP86" s="6"/>
      <c r="AQ86" s="67"/>
      <c r="AR86" s="50"/>
      <c r="AS86" s="50"/>
      <c r="AT86" s="63"/>
      <c r="AU86" s="231"/>
    </row>
    <row r="87" spans="1:47" s="3" customFormat="1" ht="16.5">
      <c r="A87" s="8"/>
      <c r="B87" s="376"/>
      <c r="C87" s="536"/>
      <c r="D87" s="124"/>
      <c r="E87" s="124"/>
      <c r="F87" s="1240"/>
      <c r="G87" s="10"/>
      <c r="H87" s="11"/>
      <c r="I87" s="6"/>
      <c r="J87" s="53"/>
      <c r="K87" s="124"/>
      <c r="L87" s="124"/>
      <c r="M87" s="1240"/>
      <c r="N87" s="789" t="s">
        <v>471</v>
      </c>
      <c r="O87" s="790"/>
      <c r="P87" s="791"/>
      <c r="Q87" s="990"/>
      <c r="R87" s="124"/>
      <c r="S87" s="124"/>
      <c r="T87" s="1243"/>
      <c r="U87" s="551"/>
      <c r="V87" s="553"/>
      <c r="W87" s="552"/>
      <c r="X87" s="554"/>
      <c r="Y87" s="124"/>
      <c r="Z87" s="1240"/>
      <c r="AA87" s="10"/>
      <c r="AB87" s="11"/>
      <c r="AC87" s="11"/>
      <c r="AD87" s="53"/>
      <c r="AE87" s="124"/>
      <c r="AF87" s="1238"/>
      <c r="AG87" s="10"/>
      <c r="AH87" s="6"/>
      <c r="AI87" s="11"/>
      <c r="AJ87" s="68"/>
      <c r="AK87" s="124"/>
      <c r="AL87" s="31"/>
      <c r="AM87" s="10"/>
      <c r="AN87" s="11"/>
      <c r="AO87" s="11"/>
      <c r="AP87" s="6"/>
      <c r="AQ87" s="67"/>
      <c r="AR87" s="50"/>
      <c r="AS87" s="50"/>
      <c r="AT87" s="63"/>
      <c r="AU87" s="12"/>
    </row>
    <row r="88" spans="1:47" s="3" customFormat="1" ht="16.5">
      <c r="A88" s="8"/>
      <c r="B88" s="376"/>
      <c r="C88" s="536"/>
      <c r="D88" s="124"/>
      <c r="E88" s="124"/>
      <c r="F88" s="1240"/>
      <c r="G88" s="10"/>
      <c r="H88" s="11"/>
      <c r="I88" s="6"/>
      <c r="J88" s="53"/>
      <c r="K88" s="124"/>
      <c r="L88" s="124"/>
      <c r="M88" s="1240"/>
      <c r="N88" s="789" t="s">
        <v>156</v>
      </c>
      <c r="O88" s="790" t="s">
        <v>146</v>
      </c>
      <c r="P88" s="791">
        <v>14</v>
      </c>
      <c r="Q88" s="990">
        <v>400</v>
      </c>
      <c r="R88" s="124"/>
      <c r="S88" s="124"/>
      <c r="T88" s="1243"/>
      <c r="U88" s="551"/>
      <c r="V88" s="553"/>
      <c r="W88" s="552"/>
      <c r="X88" s="986"/>
      <c r="Y88" s="124"/>
      <c r="Z88" s="1240"/>
      <c r="AA88" s="10"/>
      <c r="AB88" s="11"/>
      <c r="AC88" s="11"/>
      <c r="AD88" s="53"/>
      <c r="AE88" s="124"/>
      <c r="AF88" s="1238"/>
      <c r="AG88" s="15"/>
      <c r="AH88" s="6"/>
      <c r="AI88" s="11"/>
      <c r="AJ88" s="74"/>
      <c r="AK88" s="124"/>
      <c r="AL88" s="31"/>
      <c r="AM88" s="10"/>
      <c r="AN88" s="11"/>
      <c r="AO88" s="11"/>
      <c r="AP88" s="6"/>
      <c r="AQ88" s="67"/>
      <c r="AR88" s="50"/>
      <c r="AS88" s="50"/>
      <c r="AT88" s="63"/>
      <c r="AU88" s="12"/>
    </row>
    <row r="89" spans="1:47" s="18" customFormat="1" ht="17.25" thickBot="1">
      <c r="A89" s="8"/>
      <c r="B89" s="783"/>
      <c r="C89" s="864"/>
      <c r="D89" s="124"/>
      <c r="E89" s="124"/>
      <c r="F89" s="1238"/>
      <c r="G89" s="10"/>
      <c r="H89" s="11"/>
      <c r="I89" s="6"/>
      <c r="J89" s="53"/>
      <c r="K89" s="124"/>
      <c r="L89" s="124"/>
      <c r="M89" s="1240"/>
      <c r="N89" s="607" t="s">
        <v>242</v>
      </c>
      <c r="O89" s="608" t="s">
        <v>135</v>
      </c>
      <c r="P89" s="615">
        <v>14</v>
      </c>
      <c r="Q89" s="755">
        <v>250</v>
      </c>
      <c r="R89" s="124"/>
      <c r="S89" s="124"/>
      <c r="T89" s="1243"/>
      <c r="U89" s="607"/>
      <c r="V89" s="615"/>
      <c r="W89" s="608"/>
      <c r="X89" s="991"/>
      <c r="Y89" s="124"/>
      <c r="Z89" s="1240"/>
      <c r="AA89" s="10"/>
      <c r="AB89" s="11"/>
      <c r="AC89" s="11"/>
      <c r="AD89" s="53"/>
      <c r="AE89" s="124"/>
      <c r="AF89" s="1238"/>
      <c r="AG89" s="13"/>
      <c r="AH89" s="13"/>
      <c r="AI89" s="11"/>
      <c r="AJ89" s="74"/>
      <c r="AK89" s="125"/>
      <c r="AL89" s="365"/>
      <c r="AM89" s="17"/>
      <c r="AN89" s="19"/>
      <c r="AO89" s="19"/>
      <c r="AP89" s="51"/>
      <c r="AQ89" s="92"/>
      <c r="AR89" s="51"/>
      <c r="AS89" s="51"/>
      <c r="AT89" s="64"/>
      <c r="AU89" s="20"/>
    </row>
    <row r="90" spans="1:47" s="6" customFormat="1" ht="16.5">
      <c r="A90" s="8" t="s">
        <v>245</v>
      </c>
      <c r="B90" s="535">
        <v>28</v>
      </c>
      <c r="C90" s="1359" t="s">
        <v>148</v>
      </c>
      <c r="D90" s="953"/>
      <c r="E90" s="946"/>
      <c r="F90" s="1235"/>
      <c r="G90" s="97"/>
      <c r="H90" s="94"/>
      <c r="I90" s="94"/>
      <c r="J90" s="96"/>
      <c r="K90" s="1050"/>
      <c r="L90" s="1050"/>
      <c r="M90" s="1235"/>
      <c r="N90" s="275"/>
      <c r="O90" s="303"/>
      <c r="P90" s="303"/>
      <c r="Q90" s="306"/>
      <c r="R90" s="1050"/>
      <c r="S90" s="1050"/>
      <c r="T90" s="1235"/>
      <c r="U90" s="97"/>
      <c r="V90" s="94"/>
      <c r="W90" s="94"/>
      <c r="X90" s="96"/>
      <c r="Y90" s="1050" t="s">
        <v>148</v>
      </c>
      <c r="Z90" s="1235" t="s">
        <v>552</v>
      </c>
      <c r="AA90" s="557" t="s">
        <v>257</v>
      </c>
      <c r="AB90" s="555"/>
      <c r="AC90" s="555"/>
      <c r="AD90" s="556"/>
      <c r="AE90" s="747"/>
      <c r="AF90" s="1235"/>
      <c r="AG90" s="94"/>
      <c r="AH90" s="94"/>
      <c r="AI90" s="94"/>
      <c r="AJ90" s="96"/>
      <c r="AK90" s="124" t="s">
        <v>148</v>
      </c>
      <c r="AL90" s="116" t="s">
        <v>325</v>
      </c>
      <c r="AM90" s="10"/>
      <c r="AN90" s="11"/>
      <c r="AO90" s="11"/>
      <c r="AQ90" s="67"/>
      <c r="AR90" s="50"/>
      <c r="AS90" s="50"/>
      <c r="AT90" s="63"/>
      <c r="AU90" s="12"/>
    </row>
    <row r="91" spans="1:47" s="6" customFormat="1" ht="16.5">
      <c r="A91" s="8"/>
      <c r="B91" s="535"/>
      <c r="C91" s="1360"/>
      <c r="D91" s="954"/>
      <c r="E91" s="124"/>
      <c r="F91" s="1236"/>
      <c r="G91" s="378"/>
      <c r="H91" s="11"/>
      <c r="I91" s="11"/>
      <c r="J91" s="53"/>
      <c r="K91" s="124"/>
      <c r="L91" s="124"/>
      <c r="M91" s="1236"/>
      <c r="N91" s="156"/>
      <c r="O91" s="277"/>
      <c r="P91" s="277"/>
      <c r="Q91" s="278"/>
      <c r="R91" s="124"/>
      <c r="S91" s="124"/>
      <c r="T91" s="1236"/>
      <c r="U91" s="10"/>
      <c r="V91" s="11"/>
      <c r="W91" s="11"/>
      <c r="X91" s="53"/>
      <c r="Y91" s="124"/>
      <c r="Z91" s="1236"/>
      <c r="AA91" s="551" t="s">
        <v>221</v>
      </c>
      <c r="AB91" s="1479" t="s">
        <v>411</v>
      </c>
      <c r="AC91" s="552">
        <v>20</v>
      </c>
      <c r="AD91" s="986">
        <v>350</v>
      </c>
      <c r="AE91" s="124"/>
      <c r="AF91" s="1236"/>
      <c r="AG91" s="11"/>
      <c r="AH91" s="11"/>
      <c r="AI91" s="11"/>
      <c r="AJ91" s="53"/>
      <c r="AK91" s="124"/>
      <c r="AL91" s="116"/>
      <c r="AM91" s="10"/>
      <c r="AN91" s="11"/>
      <c r="AO91" s="11"/>
      <c r="AQ91" s="67"/>
      <c r="AR91" s="50"/>
      <c r="AS91" s="50"/>
      <c r="AT91" s="63"/>
      <c r="AU91" s="12"/>
    </row>
    <row r="92" spans="1:47" s="6" customFormat="1" ht="17.25" thickBot="1">
      <c r="A92" s="8"/>
      <c r="B92" s="824"/>
      <c r="C92" s="1361"/>
      <c r="D92" s="955"/>
      <c r="E92" s="944"/>
      <c r="F92" s="1237"/>
      <c r="G92" s="78"/>
      <c r="H92" s="79"/>
      <c r="I92" s="79"/>
      <c r="J92" s="76"/>
      <c r="K92" s="933"/>
      <c r="L92" s="933"/>
      <c r="M92" s="1237"/>
      <c r="N92" s="78"/>
      <c r="O92" s="79"/>
      <c r="P92" s="79"/>
      <c r="Q92" s="76"/>
      <c r="R92" s="933"/>
      <c r="S92" s="933"/>
      <c r="T92" s="1237"/>
      <c r="U92" s="78"/>
      <c r="V92" s="79"/>
      <c r="W92" s="79"/>
      <c r="X92" s="76"/>
      <c r="Y92" s="933"/>
      <c r="Z92" s="1237"/>
      <c r="AA92" s="610"/>
      <c r="AB92" s="611"/>
      <c r="AC92" s="611"/>
      <c r="AD92" s="633"/>
      <c r="AE92" s="933"/>
      <c r="AF92" s="1237"/>
      <c r="AG92" s="79"/>
      <c r="AH92" s="79"/>
      <c r="AI92" s="79"/>
      <c r="AJ92" s="76"/>
      <c r="AK92" s="126"/>
      <c r="AL92" s="366"/>
      <c r="AM92" s="78"/>
      <c r="AN92" s="79"/>
      <c r="AO92" s="79"/>
      <c r="AP92" s="80"/>
      <c r="AQ92" s="87"/>
      <c r="AR92" s="80"/>
      <c r="AS92" s="80"/>
      <c r="AT92" s="83"/>
      <c r="AU92" s="84"/>
    </row>
    <row r="93" spans="1:47" s="6" customFormat="1" ht="17.25" thickTop="1">
      <c r="A93" s="8"/>
      <c r="B93" s="535">
        <v>29</v>
      </c>
      <c r="C93" s="536" t="s">
        <v>151</v>
      </c>
      <c r="D93" s="124"/>
      <c r="E93" s="124"/>
      <c r="F93" s="1240"/>
      <c r="G93" s="10"/>
      <c r="H93" s="11"/>
      <c r="J93" s="53"/>
      <c r="K93" s="124"/>
      <c r="L93" s="124"/>
      <c r="M93" s="1240"/>
      <c r="N93" s="10"/>
      <c r="O93" s="11"/>
      <c r="Q93" s="53"/>
      <c r="R93" s="124"/>
      <c r="S93" s="124"/>
      <c r="T93" s="1240"/>
      <c r="U93" s="10"/>
      <c r="W93" s="11"/>
      <c r="X93" s="53"/>
      <c r="Y93" s="124"/>
      <c r="Z93" s="1240"/>
      <c r="AA93" s="10"/>
      <c r="AB93" s="11"/>
      <c r="AC93" s="11"/>
      <c r="AD93" s="53"/>
      <c r="AE93" s="124" t="s">
        <v>151</v>
      </c>
      <c r="AF93" s="1238" t="s">
        <v>315</v>
      </c>
      <c r="AG93" s="13"/>
      <c r="AH93" s="13"/>
      <c r="AI93" s="11"/>
      <c r="AJ93" s="74"/>
      <c r="AK93" s="124"/>
      <c r="AL93" s="116"/>
      <c r="AM93" s="10"/>
      <c r="AN93" s="11"/>
      <c r="AO93" s="11"/>
      <c r="AQ93" s="67"/>
      <c r="AR93" s="50"/>
      <c r="AS93" s="50"/>
      <c r="AT93" s="63"/>
      <c r="AU93" s="12"/>
    </row>
    <row r="94" spans="1:47" ht="14.25" customHeight="1">
      <c r="A94" s="8"/>
      <c r="B94" s="376"/>
      <c r="C94" s="536"/>
      <c r="D94" s="124"/>
      <c r="E94" s="124"/>
      <c r="F94" s="1240"/>
      <c r="G94" s="10"/>
      <c r="H94" s="11"/>
      <c r="I94" s="6"/>
      <c r="J94" s="53"/>
      <c r="K94" s="124"/>
      <c r="L94" s="124"/>
      <c r="M94" s="1240"/>
      <c r="N94" s="10"/>
      <c r="O94" s="11"/>
      <c r="P94" s="6"/>
      <c r="Q94" s="53"/>
      <c r="R94" s="124"/>
      <c r="S94" s="124"/>
      <c r="T94" s="1240"/>
      <c r="U94" s="10"/>
      <c r="V94" s="6"/>
      <c r="W94" s="11"/>
      <c r="X94" s="53"/>
      <c r="Y94" s="124"/>
      <c r="Z94" s="1240"/>
      <c r="AA94" s="10"/>
      <c r="AB94" s="11"/>
      <c r="AC94" s="11"/>
      <c r="AD94" s="53"/>
      <c r="AE94" s="124"/>
      <c r="AF94" s="1238"/>
      <c r="AG94" s="13"/>
      <c r="AH94" s="13"/>
      <c r="AI94" s="11"/>
      <c r="AJ94" s="74"/>
      <c r="AK94" s="124"/>
      <c r="AL94" s="116"/>
      <c r="AM94" s="10"/>
      <c r="AN94" s="11"/>
      <c r="AO94" s="11"/>
      <c r="AP94" s="6"/>
      <c r="AQ94" s="67"/>
      <c r="AR94" s="50"/>
      <c r="AS94" s="50"/>
      <c r="AT94" s="63"/>
      <c r="AU94" s="12"/>
    </row>
    <row r="95" spans="1:47" ht="16.5">
      <c r="A95" s="8"/>
      <c r="B95" s="783"/>
      <c r="C95" s="864"/>
      <c r="D95" s="125"/>
      <c r="E95" s="125"/>
      <c r="F95" s="1241"/>
      <c r="G95" s="17"/>
      <c r="H95" s="19"/>
      <c r="I95" s="18"/>
      <c r="J95" s="56"/>
      <c r="K95" s="125"/>
      <c r="L95" s="125"/>
      <c r="M95" s="1241"/>
      <c r="N95" s="17"/>
      <c r="O95" s="19"/>
      <c r="P95" s="18"/>
      <c r="Q95" s="56"/>
      <c r="R95" s="125"/>
      <c r="S95" s="125"/>
      <c r="T95" s="1241"/>
      <c r="U95" s="17"/>
      <c r="V95" s="18"/>
      <c r="W95" s="19"/>
      <c r="X95" s="56"/>
      <c r="Y95" s="125"/>
      <c r="Z95" s="1241"/>
      <c r="AA95" s="17"/>
      <c r="AB95" s="19"/>
      <c r="AC95" s="19"/>
      <c r="AD95" s="56"/>
      <c r="AE95" s="125"/>
      <c r="AF95" s="1239"/>
      <c r="AG95" s="21"/>
      <c r="AH95" s="21"/>
      <c r="AI95" s="19"/>
      <c r="AJ95" s="192"/>
      <c r="AK95" s="125"/>
      <c r="AL95" s="365"/>
      <c r="AM95" s="17"/>
      <c r="AN95" s="19"/>
      <c r="AO95" s="19"/>
      <c r="AP95" s="18"/>
      <c r="AQ95" s="92"/>
      <c r="AR95" s="51"/>
      <c r="AS95" s="51"/>
      <c r="AT95" s="64"/>
      <c r="AU95" s="20"/>
    </row>
    <row r="96" spans="1:47" ht="16.5">
      <c r="A96" s="8"/>
      <c r="B96" s="535">
        <v>30</v>
      </c>
      <c r="C96" s="536" t="s">
        <v>134</v>
      </c>
      <c r="D96" s="124"/>
      <c r="E96" s="124"/>
      <c r="F96" s="1240"/>
      <c r="G96" s="10"/>
      <c r="H96" s="11"/>
      <c r="I96" s="6"/>
      <c r="J96" s="53"/>
      <c r="K96" s="124" t="s">
        <v>134</v>
      </c>
      <c r="L96" s="124"/>
      <c r="M96" s="1240" t="s">
        <v>504</v>
      </c>
      <c r="N96" s="10"/>
      <c r="O96" s="11"/>
      <c r="P96" s="6"/>
      <c r="Q96" s="53"/>
      <c r="R96" s="124"/>
      <c r="S96" s="124"/>
      <c r="T96" s="1240"/>
      <c r="U96" s="10"/>
      <c r="V96" s="6"/>
      <c r="W96" s="11"/>
      <c r="X96" s="53"/>
      <c r="Y96" s="124"/>
      <c r="Z96" s="1240"/>
      <c r="AA96" s="10"/>
      <c r="AB96" s="11"/>
      <c r="AC96" s="11"/>
      <c r="AD96" s="53"/>
      <c r="AE96" s="124"/>
      <c r="AF96" s="1238"/>
      <c r="AG96" s="13"/>
      <c r="AH96" s="13"/>
      <c r="AI96" s="11"/>
      <c r="AJ96" s="74"/>
      <c r="AK96" s="124"/>
      <c r="AL96" s="116"/>
      <c r="AM96" s="10"/>
      <c r="AN96" s="11"/>
      <c r="AO96" s="11"/>
      <c r="AP96" s="6"/>
      <c r="AQ96" s="67"/>
      <c r="AR96" s="50"/>
      <c r="AS96" s="50"/>
      <c r="AT96" s="63"/>
      <c r="AU96" s="12"/>
    </row>
    <row r="97" spans="1:47" ht="16.5">
      <c r="A97" s="8"/>
      <c r="B97" s="376"/>
      <c r="C97" s="536"/>
      <c r="D97" s="124"/>
      <c r="E97" s="124"/>
      <c r="F97" s="1240"/>
      <c r="G97" s="10"/>
      <c r="H97" s="11"/>
      <c r="I97" s="6"/>
      <c r="J97" s="53"/>
      <c r="K97" s="124"/>
      <c r="L97" s="124"/>
      <c r="M97" s="1240"/>
      <c r="N97" s="10"/>
      <c r="O97" s="11"/>
      <c r="P97" s="6"/>
      <c r="Q97" s="53"/>
      <c r="R97" s="124"/>
      <c r="S97" s="124"/>
      <c r="T97" s="1240"/>
      <c r="U97" s="10"/>
      <c r="V97" s="6"/>
      <c r="W97" s="11"/>
      <c r="X97" s="53"/>
      <c r="Y97" s="124"/>
      <c r="Z97" s="1240"/>
      <c r="AA97" s="10"/>
      <c r="AB97" s="11"/>
      <c r="AC97" s="11"/>
      <c r="AD97" s="53"/>
      <c r="AE97" s="124"/>
      <c r="AF97" s="1238"/>
      <c r="AG97" s="13"/>
      <c r="AH97" s="13"/>
      <c r="AI97" s="11"/>
      <c r="AJ97" s="74"/>
      <c r="AK97" s="124"/>
      <c r="AL97" s="116"/>
      <c r="AM97" s="10"/>
      <c r="AN97" s="11"/>
      <c r="AO97" s="11"/>
      <c r="AP97" s="6"/>
      <c r="AQ97" s="67"/>
      <c r="AR97" s="50"/>
      <c r="AS97" s="50"/>
      <c r="AT97" s="63"/>
      <c r="AU97" s="12"/>
    </row>
    <row r="98" spans="1:47" ht="16.5">
      <c r="A98" s="8"/>
      <c r="B98" s="783"/>
      <c r="C98" s="864"/>
      <c r="D98" s="125"/>
      <c r="E98" s="125"/>
      <c r="F98" s="1241"/>
      <c r="G98" s="17"/>
      <c r="H98" s="19"/>
      <c r="I98" s="18"/>
      <c r="J98" s="56"/>
      <c r="K98" s="125"/>
      <c r="L98" s="125"/>
      <c r="M98" s="1241"/>
      <c r="N98" s="17"/>
      <c r="O98" s="19"/>
      <c r="P98" s="18"/>
      <c r="Q98" s="56"/>
      <c r="R98" s="125"/>
      <c r="S98" s="125"/>
      <c r="T98" s="1241"/>
      <c r="U98" s="17"/>
      <c r="V98" s="18"/>
      <c r="W98" s="19"/>
      <c r="X98" s="56"/>
      <c r="Y98" s="125"/>
      <c r="Z98" s="1241"/>
      <c r="AA98" s="17"/>
      <c r="AB98" s="19"/>
      <c r="AC98" s="19"/>
      <c r="AD98" s="56"/>
      <c r="AE98" s="125"/>
      <c r="AF98" s="1239"/>
      <c r="AG98" s="21"/>
      <c r="AH98" s="21"/>
      <c r="AI98" s="19"/>
      <c r="AJ98" s="192"/>
      <c r="AK98" s="125"/>
      <c r="AL98" s="365"/>
      <c r="AM98" s="17"/>
      <c r="AN98" s="19"/>
      <c r="AO98" s="19"/>
      <c r="AP98" s="18"/>
      <c r="AQ98" s="92"/>
      <c r="AR98" s="51"/>
      <c r="AS98" s="51"/>
      <c r="AT98" s="64"/>
      <c r="AU98" s="20"/>
    </row>
    <row r="99" spans="1:47" ht="16.5">
      <c r="A99" s="8"/>
      <c r="B99" s="535">
        <v>31</v>
      </c>
      <c r="C99" s="536" t="s">
        <v>137</v>
      </c>
      <c r="D99" s="124" t="s">
        <v>137</v>
      </c>
      <c r="E99" s="124"/>
      <c r="F99" s="1240" t="s">
        <v>537</v>
      </c>
      <c r="G99" s="10"/>
      <c r="H99" s="11"/>
      <c r="I99" s="6"/>
      <c r="J99" s="53"/>
      <c r="K99" s="124"/>
      <c r="L99" s="124"/>
      <c r="M99" s="31"/>
      <c r="N99" s="10"/>
      <c r="O99" s="11"/>
      <c r="P99" s="6"/>
      <c r="Q99" s="53"/>
      <c r="R99" s="124"/>
      <c r="S99" s="124"/>
      <c r="T99" s="31"/>
      <c r="U99" s="10"/>
      <c r="V99" s="6"/>
      <c r="W99" s="11"/>
      <c r="X99" s="53"/>
      <c r="Y99" s="124"/>
      <c r="Z99" s="31"/>
      <c r="AA99" s="10"/>
      <c r="AB99" s="11"/>
      <c r="AC99" s="11"/>
      <c r="AD99" s="53"/>
      <c r="AE99" s="124"/>
      <c r="AF99" s="248"/>
      <c r="AG99" s="13"/>
      <c r="AH99" s="13"/>
      <c r="AI99" s="11"/>
      <c r="AJ99" s="74"/>
      <c r="AK99" s="124"/>
      <c r="AL99" s="116"/>
      <c r="AM99" s="10"/>
      <c r="AN99" s="11"/>
      <c r="AO99" s="11"/>
      <c r="AP99" s="6"/>
      <c r="AQ99" s="67"/>
      <c r="AR99" s="50"/>
      <c r="AS99" s="50"/>
      <c r="AT99" s="63"/>
      <c r="AU99" s="12"/>
    </row>
    <row r="100" spans="1:47" ht="12.75">
      <c r="A100" s="8"/>
      <c r="B100" s="376"/>
      <c r="C100" s="536"/>
      <c r="D100" s="124"/>
      <c r="E100" s="124"/>
      <c r="F100" s="31" t="s">
        <v>268</v>
      </c>
      <c r="G100" s="10"/>
      <c r="H100" s="11"/>
      <c r="I100" s="6"/>
      <c r="J100" s="53"/>
      <c r="K100" s="124"/>
      <c r="L100" s="124"/>
      <c r="M100" s="31"/>
      <c r="N100" s="10"/>
      <c r="O100" s="11"/>
      <c r="P100" s="6"/>
      <c r="Q100" s="53"/>
      <c r="R100" s="124"/>
      <c r="S100" s="124"/>
      <c r="T100" s="31"/>
      <c r="U100" s="10"/>
      <c r="V100" s="6"/>
      <c r="W100" s="11"/>
      <c r="X100" s="53"/>
      <c r="Y100" s="124"/>
      <c r="Z100" s="31"/>
      <c r="AA100" s="10"/>
      <c r="AB100" s="11"/>
      <c r="AC100" s="11"/>
      <c r="AD100" s="53"/>
      <c r="AE100" s="124"/>
      <c r="AF100" s="248"/>
      <c r="AG100" s="13"/>
      <c r="AH100" s="13"/>
      <c r="AI100" s="11"/>
      <c r="AJ100" s="74"/>
      <c r="AK100" s="124"/>
      <c r="AL100" s="116"/>
      <c r="AM100" s="10"/>
      <c r="AN100" s="11"/>
      <c r="AO100" s="11"/>
      <c r="AP100" s="50"/>
      <c r="AQ100" s="67"/>
      <c r="AR100" s="50"/>
      <c r="AS100" s="50"/>
      <c r="AT100" s="63"/>
      <c r="AU100" s="12"/>
    </row>
    <row r="101" spans="1:47" ht="12.75">
      <c r="A101" s="8"/>
      <c r="B101" s="783"/>
      <c r="C101" s="864"/>
      <c r="D101" s="125"/>
      <c r="E101" s="125"/>
      <c r="F101" s="365"/>
      <c r="G101" s="17"/>
      <c r="H101" s="19"/>
      <c r="I101" s="18"/>
      <c r="J101" s="56"/>
      <c r="K101" s="125"/>
      <c r="L101" s="125"/>
      <c r="M101" s="365"/>
      <c r="N101" s="17"/>
      <c r="O101" s="19"/>
      <c r="P101" s="18"/>
      <c r="Q101" s="56"/>
      <c r="R101" s="125"/>
      <c r="S101" s="125"/>
      <c r="T101" s="365"/>
      <c r="U101" s="17"/>
      <c r="V101" s="18"/>
      <c r="W101" s="19"/>
      <c r="X101" s="56"/>
      <c r="Y101" s="125"/>
      <c r="Z101" s="365"/>
      <c r="AA101" s="17"/>
      <c r="AB101" s="19"/>
      <c r="AC101" s="19"/>
      <c r="AD101" s="56"/>
      <c r="AE101" s="125"/>
      <c r="AF101" s="532"/>
      <c r="AG101" s="21"/>
      <c r="AH101" s="21"/>
      <c r="AI101" s="19"/>
      <c r="AJ101" s="192"/>
      <c r="AK101" s="125"/>
      <c r="AL101" s="365"/>
      <c r="AM101" s="17"/>
      <c r="AN101" s="19"/>
      <c r="AO101" s="19"/>
      <c r="AP101" s="18"/>
      <c r="AQ101" s="92"/>
      <c r="AR101" s="51"/>
      <c r="AS101" s="51"/>
      <c r="AT101" s="64"/>
      <c r="AU101" s="20"/>
    </row>
    <row r="102" spans="1:47" ht="16.5">
      <c r="A102" s="28"/>
      <c r="B102" s="6"/>
      <c r="C102" s="6"/>
      <c r="D102" s="124"/>
      <c r="E102" s="124"/>
      <c r="F102" s="1240"/>
      <c r="G102" s="40"/>
      <c r="H102" s="6"/>
      <c r="I102" s="6"/>
      <c r="J102" s="6"/>
      <c r="K102" s="124"/>
      <c r="L102" s="124"/>
      <c r="M102" s="1240"/>
      <c r="N102" s="40"/>
      <c r="O102" s="6"/>
      <c r="P102" s="6"/>
      <c r="Q102" s="6"/>
      <c r="R102" s="124"/>
      <c r="S102" s="124"/>
      <c r="T102" s="1240"/>
      <c r="U102" s="40"/>
      <c r="V102" s="6"/>
      <c r="W102" s="6"/>
      <c r="X102" s="6"/>
      <c r="Y102" s="124"/>
      <c r="Z102" s="1240"/>
      <c r="AA102" s="40"/>
      <c r="AB102" s="6"/>
      <c r="AC102" s="6"/>
      <c r="AD102" s="6"/>
      <c r="AE102" s="124"/>
      <c r="AF102" s="1240"/>
      <c r="AG102" s="6"/>
      <c r="AH102" s="6"/>
      <c r="AI102" s="6"/>
      <c r="AJ102" s="74"/>
      <c r="AK102" s="124"/>
      <c r="AL102" s="31"/>
      <c r="AM102" s="40"/>
      <c r="AN102" s="6"/>
      <c r="AO102" s="6"/>
      <c r="AP102" s="6"/>
      <c r="AQ102" s="6"/>
      <c r="AR102" s="6"/>
      <c r="AS102" s="6"/>
      <c r="AT102" s="6"/>
      <c r="AU102" s="12"/>
    </row>
    <row r="103" spans="1:47" ht="16.5">
      <c r="A103" s="28"/>
      <c r="B103" s="6"/>
      <c r="C103" s="956"/>
      <c r="D103" s="124"/>
      <c r="E103" s="124"/>
      <c r="F103" s="1245" t="s">
        <v>679</v>
      </c>
      <c r="H103" s="6"/>
      <c r="I103" s="6"/>
      <c r="J103" s="6"/>
      <c r="K103" s="124"/>
      <c r="L103" s="124"/>
      <c r="M103" s="1240"/>
      <c r="N103" s="956"/>
      <c r="O103" s="6"/>
      <c r="P103" s="764"/>
      <c r="Q103" s="6"/>
      <c r="R103" s="124"/>
      <c r="S103" s="124"/>
      <c r="T103" s="1240"/>
      <c r="U103" s="40"/>
      <c r="V103" s="6"/>
      <c r="W103" s="6"/>
      <c r="X103" s="6"/>
      <c r="Y103" s="124"/>
      <c r="Z103" s="1240"/>
      <c r="AA103" s="40"/>
      <c r="AB103" s="6"/>
      <c r="AC103" s="6"/>
      <c r="AD103" s="6"/>
      <c r="AE103" s="124"/>
      <c r="AF103" s="1240"/>
      <c r="AG103" s="6"/>
      <c r="AH103" s="6"/>
      <c r="AI103" s="6"/>
      <c r="AJ103" s="74"/>
      <c r="AK103" s="124"/>
      <c r="AL103" s="31"/>
      <c r="AM103" s="40"/>
      <c r="AN103" s="6"/>
      <c r="AO103" s="6"/>
      <c r="AP103" s="6"/>
      <c r="AQ103" s="6"/>
      <c r="AR103" s="6"/>
      <c r="AS103" s="6"/>
      <c r="AT103" s="6"/>
      <c r="AU103" s="12"/>
    </row>
    <row r="104" spans="1:47" ht="17.25" thickBot="1">
      <c r="A104" s="47"/>
      <c r="B104" s="7"/>
      <c r="C104" s="93"/>
      <c r="D104" s="129"/>
      <c r="E104" s="129"/>
      <c r="F104" s="1246"/>
      <c r="G104" s="7"/>
      <c r="H104" s="5"/>
      <c r="I104" s="5"/>
      <c r="J104" s="5"/>
      <c r="K104" s="129"/>
      <c r="L104" s="129"/>
      <c r="M104" s="1246"/>
      <c r="N104" s="7"/>
      <c r="O104" s="5"/>
      <c r="P104" s="7"/>
      <c r="Q104" s="7"/>
      <c r="R104" s="129"/>
      <c r="S104" s="129"/>
      <c r="T104" s="1246"/>
      <c r="U104" s="7"/>
      <c r="V104" s="5"/>
      <c r="W104" s="7"/>
      <c r="X104" s="7"/>
      <c r="Y104" s="129"/>
      <c r="Z104" s="1246"/>
      <c r="AA104" s="7"/>
      <c r="AB104" s="5"/>
      <c r="AC104" s="7"/>
      <c r="AD104" s="7"/>
      <c r="AE104" s="129"/>
      <c r="AF104" s="1246"/>
      <c r="AG104" s="7"/>
      <c r="AH104" s="7"/>
      <c r="AI104" s="7"/>
      <c r="AJ104" s="71"/>
      <c r="AK104" s="129"/>
      <c r="AL104" s="26"/>
      <c r="AM104" s="7"/>
      <c r="AN104" s="5"/>
      <c r="AO104" s="7"/>
      <c r="AP104" s="7"/>
      <c r="AQ104" s="7"/>
      <c r="AR104" s="7"/>
      <c r="AS104" s="7"/>
      <c r="AT104" s="7"/>
      <c r="AU104" s="25"/>
    </row>
    <row r="105" spans="1:42" ht="17.25" thickTop="1">
      <c r="A105" s="31"/>
      <c r="B105" s="39"/>
      <c r="C105" s="39"/>
      <c r="D105" s="115"/>
      <c r="E105" s="115"/>
      <c r="F105" s="1240"/>
      <c r="G105" s="31"/>
      <c r="H105" s="39"/>
      <c r="I105" s="115"/>
      <c r="J105" s="31"/>
      <c r="K105" s="31"/>
      <c r="L105" s="31"/>
      <c r="M105" s="1258"/>
      <c r="N105" s="31"/>
      <c r="O105" s="115"/>
      <c r="P105" s="39"/>
      <c r="Q105" s="39"/>
      <c r="R105" s="31"/>
      <c r="S105" s="31"/>
      <c r="T105" s="1240"/>
      <c r="U105" s="58"/>
      <c r="V105" s="39"/>
      <c r="W105" s="31"/>
      <c r="X105" s="6"/>
      <c r="Y105" s="221"/>
      <c r="Z105" s="1271"/>
      <c r="AA105" s="107"/>
      <c r="AB105" s="108"/>
      <c r="AC105" s="107"/>
      <c r="AD105" s="107"/>
      <c r="AE105" s="221"/>
      <c r="AF105" s="1271"/>
      <c r="AG105" s="107"/>
      <c r="AH105" s="107"/>
      <c r="AI105" s="107"/>
      <c r="AJ105" s="107"/>
      <c r="AK105" s="221"/>
      <c r="AP105" s="107"/>
    </row>
    <row r="106" spans="6:37" ht="16.5">
      <c r="F106" s="1247"/>
      <c r="G106" s="39"/>
      <c r="H106" s="31"/>
      <c r="I106" s="39"/>
      <c r="J106" s="112"/>
      <c r="K106" s="128"/>
      <c r="L106" s="128"/>
      <c r="M106" s="1259"/>
      <c r="N106" s="109"/>
      <c r="O106" s="112"/>
      <c r="P106" s="109"/>
      <c r="Q106" s="109"/>
      <c r="R106" s="128"/>
      <c r="S106" s="128"/>
      <c r="T106" s="1240"/>
      <c r="U106" s="39"/>
      <c r="V106" s="39"/>
      <c r="W106" s="31"/>
      <c r="X106" s="31"/>
      <c r="Y106" s="221"/>
      <c r="Z106" s="1271"/>
      <c r="AA106" s="107"/>
      <c r="AB106" s="108"/>
      <c r="AC106" s="107"/>
      <c r="AD106" s="107"/>
      <c r="AE106" s="127"/>
      <c r="AF106" s="1240"/>
      <c r="AG106" s="107"/>
      <c r="AH106" s="107"/>
      <c r="AI106" s="107"/>
      <c r="AJ106" s="107"/>
      <c r="AK106" s="127"/>
    </row>
    <row r="107" spans="7:20" ht="16.5">
      <c r="G107" s="58"/>
      <c r="H107" s="39"/>
      <c r="I107" s="117"/>
      <c r="J107" s="139"/>
      <c r="M107" s="1247"/>
      <c r="N107" s="1310"/>
      <c r="O107" s="621"/>
      <c r="P107" s="621"/>
      <c r="Q107" s="621"/>
      <c r="R107" s="124"/>
      <c r="S107" s="124"/>
      <c r="T107" s="1247"/>
    </row>
    <row r="108" spans="6:36" ht="16.5">
      <c r="F108" s="1240"/>
      <c r="G108" s="39"/>
      <c r="H108" s="39"/>
      <c r="I108" s="136"/>
      <c r="J108" s="31"/>
      <c r="K108" s="31"/>
      <c r="L108" s="31"/>
      <c r="M108" s="1247"/>
      <c r="N108" s="1310"/>
      <c r="O108" s="621"/>
      <c r="P108" s="621"/>
      <c r="Q108" s="621"/>
      <c r="R108" s="124"/>
      <c r="S108" s="124"/>
      <c r="T108" s="1247"/>
      <c r="Y108" s="124"/>
      <c r="Z108" s="1247"/>
      <c r="AG108" s="39"/>
      <c r="AH108" s="22"/>
      <c r="AI108" s="22"/>
      <c r="AJ108" s="22"/>
    </row>
    <row r="109" spans="9:20" ht="16.5">
      <c r="I109" s="31"/>
      <c r="J109" s="14"/>
      <c r="K109" s="132"/>
      <c r="L109" s="132"/>
      <c r="M109" s="1240"/>
      <c r="N109" s="1310"/>
      <c r="O109" s="621"/>
      <c r="P109" s="621"/>
      <c r="Q109" s="791"/>
      <c r="R109" s="124"/>
      <c r="S109" s="124"/>
      <c r="T109" s="1247"/>
    </row>
    <row r="110" spans="13:20" ht="16.5">
      <c r="M110" s="1247"/>
      <c r="N110" s="22"/>
      <c r="O110" s="6"/>
      <c r="P110" s="22"/>
      <c r="Q110" s="22"/>
      <c r="R110" s="124"/>
      <c r="S110" s="124"/>
      <c r="T110" s="1247"/>
    </row>
    <row r="112" spans="13:20" ht="16.5">
      <c r="M112" s="1247"/>
      <c r="N112" s="22"/>
      <c r="O112" s="6"/>
      <c r="P112" s="22"/>
      <c r="Q112" s="22"/>
      <c r="R112" s="124"/>
      <c r="S112" s="124"/>
      <c r="T112" s="1247"/>
    </row>
    <row r="113" spans="13:20" ht="16.5">
      <c r="M113" s="1247"/>
      <c r="N113" s="1309"/>
      <c r="O113" s="615"/>
      <c r="P113" s="615"/>
      <c r="Q113" s="788"/>
      <c r="R113" s="124"/>
      <c r="S113" s="124"/>
      <c r="T113" s="1247"/>
    </row>
    <row r="114" spans="13:20" ht="16.5">
      <c r="M114" s="1247"/>
      <c r="N114" s="1309"/>
      <c r="O114" s="615"/>
      <c r="P114" s="615"/>
      <c r="Q114" s="788"/>
      <c r="R114" s="124"/>
      <c r="S114" s="124"/>
      <c r="T114" s="1247"/>
    </row>
    <row r="115" spans="13:20" ht="16.5">
      <c r="M115" s="1247"/>
      <c r="N115" s="22"/>
      <c r="O115" s="6"/>
      <c r="P115" s="22"/>
      <c r="Q115" s="22"/>
      <c r="R115" s="124"/>
      <c r="S115" s="124"/>
      <c r="T115" s="1247"/>
    </row>
    <row r="149" spans="1:44" ht="16.5">
      <c r="A149" s="708"/>
      <c r="B149" s="708"/>
      <c r="C149" s="708"/>
      <c r="D149" s="709"/>
      <c r="E149" s="709"/>
      <c r="F149" s="1248"/>
      <c r="G149" s="708"/>
      <c r="H149" s="711"/>
      <c r="I149" s="711"/>
      <c r="J149" s="711"/>
      <c r="K149" s="709"/>
      <c r="L149" s="709"/>
      <c r="M149" s="1260"/>
      <c r="N149" s="709"/>
      <c r="O149" s="711"/>
      <c r="P149" s="711"/>
      <c r="Q149" s="711"/>
      <c r="R149" s="709"/>
      <c r="S149" s="709"/>
      <c r="T149" s="1260"/>
      <c r="U149" s="709"/>
      <c r="V149" s="711"/>
      <c r="W149" s="711"/>
      <c r="X149" s="711"/>
      <c r="Y149" s="709"/>
      <c r="Z149" s="1260"/>
      <c r="AA149" s="709"/>
      <c r="AB149" s="711"/>
      <c r="AC149" s="711"/>
      <c r="AD149" s="711"/>
      <c r="AE149" s="709"/>
      <c r="AF149" s="1248"/>
      <c r="AG149" s="708"/>
      <c r="AH149" s="708"/>
      <c r="AI149" s="708"/>
      <c r="AJ149" s="758" t="s">
        <v>563</v>
      </c>
      <c r="AK149" s="709"/>
      <c r="AL149" s="710"/>
      <c r="AM149" s="708"/>
      <c r="AN149" s="709"/>
      <c r="AO149" s="708"/>
      <c r="AP149" s="708"/>
      <c r="AQ149" s="708"/>
      <c r="AR149" s="708"/>
    </row>
    <row r="150" spans="1:43" ht="16.5">
      <c r="A150" s="3"/>
      <c r="B150" s="3"/>
      <c r="C150" s="3"/>
      <c r="F150" s="1249">
        <f aca="true" t="shared" si="0" ref="F150:F156">COUNTIF($D$5:$D$145,G150)</f>
        <v>0</v>
      </c>
      <c r="G150" s="3" t="s">
        <v>151</v>
      </c>
      <c r="I150" s="3"/>
      <c r="J150" s="216"/>
      <c r="M150" s="1249">
        <f aca="true" t="shared" si="1" ref="M150:M156">COUNTIF($K$5:$K$145,N150)</f>
        <v>0</v>
      </c>
      <c r="N150" s="3" t="s">
        <v>151</v>
      </c>
      <c r="P150" s="3"/>
      <c r="Q150" s="3"/>
      <c r="T150" s="1249">
        <f aca="true" t="shared" si="2" ref="T150:T156">COUNTIF($R$5:$R$145,U150)</f>
        <v>0</v>
      </c>
      <c r="U150" s="3" t="s">
        <v>151</v>
      </c>
      <c r="W150" s="3"/>
      <c r="X150" s="3"/>
      <c r="Z150" s="1249">
        <f aca="true" t="shared" si="3" ref="Z150:Z156">COUNTIF($Y$5:$Y$145,AA150)</f>
        <v>1</v>
      </c>
      <c r="AA150" s="3" t="s">
        <v>151</v>
      </c>
      <c r="AC150" s="3"/>
      <c r="AD150" s="3"/>
      <c r="AF150" s="1249">
        <f aca="true" t="shared" si="4" ref="AF150:AF156">COUNTIF($AE$5:$AE$145,AG150)</f>
        <v>4</v>
      </c>
      <c r="AG150" s="3" t="s">
        <v>151</v>
      </c>
      <c r="AH150" s="3"/>
      <c r="AI150" s="3"/>
      <c r="AJ150" s="757">
        <f>F150+M150+T150+Z150+AF150</f>
        <v>5</v>
      </c>
      <c r="AL150" s="116">
        <f aca="true" t="shared" si="5" ref="AL150:AL156">COUNTIF($AK$5:$AK$145,AM150)</f>
        <v>0</v>
      </c>
      <c r="AM150" s="3" t="s">
        <v>151</v>
      </c>
      <c r="AO150" s="3"/>
      <c r="AP150" s="3"/>
      <c r="AQ150" s="3"/>
    </row>
    <row r="151" spans="1:43" ht="16.5">
      <c r="A151" s="3"/>
      <c r="B151" s="3"/>
      <c r="C151" s="3"/>
      <c r="F151" s="1249">
        <f t="shared" si="0"/>
        <v>0</v>
      </c>
      <c r="G151" s="3" t="s">
        <v>134</v>
      </c>
      <c r="I151" s="3"/>
      <c r="J151" s="216"/>
      <c r="M151" s="1249">
        <f t="shared" si="1"/>
        <v>2</v>
      </c>
      <c r="N151" s="3" t="s">
        <v>134</v>
      </c>
      <c r="P151" s="3"/>
      <c r="Q151" s="3"/>
      <c r="T151" s="1249">
        <f t="shared" si="2"/>
        <v>3</v>
      </c>
      <c r="U151" s="3" t="s">
        <v>134</v>
      </c>
      <c r="W151" s="3"/>
      <c r="X151" s="3"/>
      <c r="Z151" s="1249">
        <f t="shared" si="3"/>
        <v>0</v>
      </c>
      <c r="AA151" s="3" t="s">
        <v>134</v>
      </c>
      <c r="AC151" s="3"/>
      <c r="AD151" s="3"/>
      <c r="AF151" s="1249">
        <f t="shared" si="4"/>
        <v>0</v>
      </c>
      <c r="AG151" s="3" t="s">
        <v>134</v>
      </c>
      <c r="AH151" s="3"/>
      <c r="AI151" s="3"/>
      <c r="AJ151" s="757">
        <f aca="true" t="shared" si="6" ref="AJ151:AJ158">F151+M151+T151+Z151+AF151</f>
        <v>5</v>
      </c>
      <c r="AL151" s="116">
        <f t="shared" si="5"/>
        <v>0</v>
      </c>
      <c r="AM151" s="3" t="s">
        <v>134</v>
      </c>
      <c r="AO151" s="3"/>
      <c r="AP151" s="3"/>
      <c r="AQ151" s="3"/>
    </row>
    <row r="152" spans="1:43" ht="16.5">
      <c r="A152" s="3"/>
      <c r="B152" s="3"/>
      <c r="C152" s="3"/>
      <c r="F152" s="1249">
        <f t="shared" si="0"/>
        <v>3</v>
      </c>
      <c r="G152" s="3" t="s">
        <v>137</v>
      </c>
      <c r="I152" s="3"/>
      <c r="J152" s="216"/>
      <c r="M152" s="1249">
        <f t="shared" si="1"/>
        <v>2</v>
      </c>
      <c r="N152" s="3" t="s">
        <v>137</v>
      </c>
      <c r="P152" s="3"/>
      <c r="Q152" s="3"/>
      <c r="T152" s="1249">
        <f t="shared" si="2"/>
        <v>0</v>
      </c>
      <c r="U152" s="3" t="s">
        <v>137</v>
      </c>
      <c r="W152" s="3"/>
      <c r="X152" s="3"/>
      <c r="Z152" s="1249">
        <f t="shared" si="3"/>
        <v>0</v>
      </c>
      <c r="AA152" s="3" t="s">
        <v>137</v>
      </c>
      <c r="AC152" s="3"/>
      <c r="AD152" s="3"/>
      <c r="AF152" s="1249">
        <f t="shared" si="4"/>
        <v>0</v>
      </c>
      <c r="AG152" s="3" t="s">
        <v>137</v>
      </c>
      <c r="AH152" s="3"/>
      <c r="AI152" s="3"/>
      <c r="AJ152" s="757">
        <f t="shared" si="6"/>
        <v>5</v>
      </c>
      <c r="AL152" s="116">
        <f t="shared" si="5"/>
        <v>0</v>
      </c>
      <c r="AM152" s="3" t="s">
        <v>137</v>
      </c>
      <c r="AO152" s="3"/>
      <c r="AP152" s="3"/>
      <c r="AQ152" s="3"/>
    </row>
    <row r="153" spans="1:43" ht="16.5">
      <c r="A153" s="3"/>
      <c r="B153" s="3"/>
      <c r="C153" s="3"/>
      <c r="F153" s="1249">
        <f t="shared" si="0"/>
        <v>0</v>
      </c>
      <c r="G153" s="3" t="s">
        <v>140</v>
      </c>
      <c r="I153" s="3"/>
      <c r="J153" s="216"/>
      <c r="M153" s="1249">
        <f t="shared" si="1"/>
        <v>0</v>
      </c>
      <c r="N153" s="3" t="s">
        <v>140</v>
      </c>
      <c r="P153" s="3"/>
      <c r="Q153" s="3"/>
      <c r="T153" s="1249">
        <f t="shared" si="2"/>
        <v>4</v>
      </c>
      <c r="U153" s="3" t="s">
        <v>140</v>
      </c>
      <c r="W153" s="3"/>
      <c r="X153" s="3"/>
      <c r="Z153" s="1249">
        <f t="shared" si="3"/>
        <v>0</v>
      </c>
      <c r="AA153" s="3" t="s">
        <v>140</v>
      </c>
      <c r="AC153" s="3"/>
      <c r="AD153" s="3"/>
      <c r="AF153" s="1249">
        <f t="shared" si="4"/>
        <v>0</v>
      </c>
      <c r="AG153" s="3" t="s">
        <v>140</v>
      </c>
      <c r="AH153" s="3"/>
      <c r="AI153" s="3"/>
      <c r="AJ153" s="757">
        <f t="shared" si="6"/>
        <v>4</v>
      </c>
      <c r="AL153" s="116">
        <f t="shared" si="5"/>
        <v>0</v>
      </c>
      <c r="AM153" s="3" t="s">
        <v>140</v>
      </c>
      <c r="AO153" s="3"/>
      <c r="AP153" s="3"/>
      <c r="AQ153" s="3"/>
    </row>
    <row r="154" spans="1:43" ht="16.5">
      <c r="A154" s="3"/>
      <c r="B154" s="3"/>
      <c r="C154" s="3"/>
      <c r="F154" s="1249">
        <f t="shared" si="0"/>
        <v>2</v>
      </c>
      <c r="G154" s="3" t="s">
        <v>142</v>
      </c>
      <c r="I154" s="3"/>
      <c r="J154" s="216"/>
      <c r="M154" s="1249">
        <f t="shared" si="1"/>
        <v>0</v>
      </c>
      <c r="N154" s="3" t="s">
        <v>142</v>
      </c>
      <c r="P154" s="3"/>
      <c r="Q154" s="3"/>
      <c r="T154" s="1249">
        <f t="shared" si="2"/>
        <v>0</v>
      </c>
      <c r="U154" s="3" t="s">
        <v>142</v>
      </c>
      <c r="W154" s="3"/>
      <c r="X154" s="3"/>
      <c r="Z154" s="1249">
        <f t="shared" si="3"/>
        <v>4</v>
      </c>
      <c r="AA154" s="3" t="s">
        <v>142</v>
      </c>
      <c r="AC154" s="3"/>
      <c r="AD154" s="3"/>
      <c r="AF154" s="1249">
        <f t="shared" si="4"/>
        <v>0</v>
      </c>
      <c r="AG154" s="3" t="s">
        <v>142</v>
      </c>
      <c r="AH154" s="3"/>
      <c r="AI154" s="3"/>
      <c r="AJ154" s="757">
        <f t="shared" si="6"/>
        <v>6</v>
      </c>
      <c r="AL154" s="116">
        <f t="shared" si="5"/>
        <v>0</v>
      </c>
      <c r="AM154" s="3" t="s">
        <v>142</v>
      </c>
      <c r="AO154" s="3"/>
      <c r="AP154" s="3"/>
      <c r="AQ154" s="3"/>
    </row>
    <row r="155" spans="1:43" ht="16.5">
      <c r="A155" s="3"/>
      <c r="B155" s="3"/>
      <c r="C155" s="3"/>
      <c r="F155" s="1249">
        <f t="shared" si="0"/>
        <v>0</v>
      </c>
      <c r="G155" s="3" t="s">
        <v>144</v>
      </c>
      <c r="I155" s="3"/>
      <c r="J155" s="216"/>
      <c r="M155" s="1249">
        <f t="shared" si="1"/>
        <v>4</v>
      </c>
      <c r="N155" s="3" t="s">
        <v>144</v>
      </c>
      <c r="P155" s="3"/>
      <c r="Q155" s="3"/>
      <c r="T155" s="1249">
        <f t="shared" si="2"/>
        <v>4</v>
      </c>
      <c r="U155" s="3" t="s">
        <v>144</v>
      </c>
      <c r="W155" s="3"/>
      <c r="X155" s="3"/>
      <c r="Z155" s="1249">
        <f t="shared" si="3"/>
        <v>0</v>
      </c>
      <c r="AA155" s="3" t="s">
        <v>144</v>
      </c>
      <c r="AC155" s="3"/>
      <c r="AD155" s="3"/>
      <c r="AF155" s="1249">
        <f t="shared" si="4"/>
        <v>0</v>
      </c>
      <c r="AG155" s="3" t="s">
        <v>144</v>
      </c>
      <c r="AH155" s="3"/>
      <c r="AI155" s="3"/>
      <c r="AJ155" s="757">
        <f t="shared" si="6"/>
        <v>8</v>
      </c>
      <c r="AL155" s="116">
        <f t="shared" si="5"/>
        <v>4</v>
      </c>
      <c r="AM155" s="3" t="s">
        <v>144</v>
      </c>
      <c r="AO155" s="3"/>
      <c r="AP155" s="3"/>
      <c r="AQ155" s="3"/>
    </row>
    <row r="156" spans="1:43" ht="16.5">
      <c r="A156" s="3"/>
      <c r="B156" s="3"/>
      <c r="C156" s="3"/>
      <c r="F156" s="1249">
        <f t="shared" si="0"/>
        <v>3</v>
      </c>
      <c r="G156" s="3" t="s">
        <v>148</v>
      </c>
      <c r="I156" s="3"/>
      <c r="J156" s="216"/>
      <c r="M156" s="1249">
        <f t="shared" si="1"/>
        <v>0</v>
      </c>
      <c r="N156" s="3" t="s">
        <v>148</v>
      </c>
      <c r="P156" s="3"/>
      <c r="Q156" s="3"/>
      <c r="T156" s="1249">
        <f t="shared" si="2"/>
        <v>0</v>
      </c>
      <c r="U156" s="3" t="s">
        <v>148</v>
      </c>
      <c r="W156" s="3"/>
      <c r="X156" s="3"/>
      <c r="Z156" s="1249">
        <f t="shared" si="3"/>
        <v>1</v>
      </c>
      <c r="AA156" s="3" t="s">
        <v>148</v>
      </c>
      <c r="AC156" s="3"/>
      <c r="AD156" s="3"/>
      <c r="AF156" s="1249">
        <f t="shared" si="4"/>
        <v>0</v>
      </c>
      <c r="AG156" s="3" t="s">
        <v>148</v>
      </c>
      <c r="AH156" s="3"/>
      <c r="AI156" s="3"/>
      <c r="AJ156" s="757">
        <f t="shared" si="6"/>
        <v>4</v>
      </c>
      <c r="AL156" s="116">
        <f t="shared" si="5"/>
        <v>4</v>
      </c>
      <c r="AM156" s="3" t="s">
        <v>148</v>
      </c>
      <c r="AO156" s="3"/>
      <c r="AP156" s="3"/>
      <c r="AQ156" s="3"/>
    </row>
    <row r="157" spans="1:43" ht="16.5">
      <c r="A157" s="3"/>
      <c r="B157" s="3"/>
      <c r="C157" s="3"/>
      <c r="F157" s="1249"/>
      <c r="G157" s="3"/>
      <c r="I157" s="3"/>
      <c r="J157" s="216"/>
      <c r="M157" s="1249"/>
      <c r="N157" s="3"/>
      <c r="P157" s="3"/>
      <c r="Q157" s="3"/>
      <c r="T157" s="1249"/>
      <c r="U157" s="3"/>
      <c r="W157" s="3"/>
      <c r="X157" s="3"/>
      <c r="Z157" s="1249"/>
      <c r="AA157" s="3"/>
      <c r="AC157" s="3"/>
      <c r="AD157" s="3"/>
      <c r="AF157" s="1249"/>
      <c r="AG157" s="3"/>
      <c r="AH157" s="3"/>
      <c r="AI157" s="3"/>
      <c r="AJ157" s="3"/>
      <c r="AL157" s="116"/>
      <c r="AM157" s="3"/>
      <c r="AO157" s="3"/>
      <c r="AP157" s="3"/>
      <c r="AQ157" s="3"/>
    </row>
    <row r="158" spans="1:43" ht="16.5">
      <c r="A158" s="3"/>
      <c r="B158" s="3"/>
      <c r="C158" s="3"/>
      <c r="F158" s="1250">
        <f>SUM(F150:F156)</f>
        <v>8</v>
      </c>
      <c r="G158" s="721" t="s">
        <v>291</v>
      </c>
      <c r="H158" s="721"/>
      <c r="I158" s="722"/>
      <c r="J158" s="721"/>
      <c r="K158" s="722"/>
      <c r="L158" s="722"/>
      <c r="M158" s="1250">
        <f>SUM(M150:M156)</f>
        <v>8</v>
      </c>
      <c r="N158" s="721" t="s">
        <v>291</v>
      </c>
      <c r="O158" s="722"/>
      <c r="P158" s="722"/>
      <c r="Q158" s="722"/>
      <c r="R158" s="722"/>
      <c r="S158" s="722"/>
      <c r="T158" s="1250">
        <f>SUM(T150:T156)</f>
        <v>11</v>
      </c>
      <c r="U158" s="721" t="s">
        <v>291</v>
      </c>
      <c r="V158" s="722"/>
      <c r="W158" s="722"/>
      <c r="X158" s="722"/>
      <c r="Y158" s="722"/>
      <c r="Z158" s="1250">
        <f>SUM(Z150:Z156)</f>
        <v>6</v>
      </c>
      <c r="AA158" s="721" t="s">
        <v>291</v>
      </c>
      <c r="AB158" s="722"/>
      <c r="AC158" s="722"/>
      <c r="AD158" s="722"/>
      <c r="AE158" s="722"/>
      <c r="AF158" s="1250">
        <f>SUM(AF150:AF156)</f>
        <v>4</v>
      </c>
      <c r="AG158" s="721" t="s">
        <v>291</v>
      </c>
      <c r="AH158" s="722"/>
      <c r="AI158" s="722"/>
      <c r="AJ158" s="757">
        <f t="shared" si="6"/>
        <v>37</v>
      </c>
      <c r="AK158" s="722"/>
      <c r="AL158" s="721">
        <f>SUM(AL150:AL156)</f>
        <v>8</v>
      </c>
      <c r="AM158" s="721" t="s">
        <v>291</v>
      </c>
      <c r="AO158" s="3"/>
      <c r="AP158" s="116">
        <f>F158+M158+T158+Z158+AF158+AL158</f>
        <v>45</v>
      </c>
      <c r="AQ158" s="116" t="s">
        <v>557</v>
      </c>
    </row>
    <row r="159" spans="1:43" ht="16.5">
      <c r="A159" s="3"/>
      <c r="B159" s="3"/>
      <c r="C159" s="3"/>
      <c r="F159" s="1249"/>
      <c r="G159" s="3"/>
      <c r="I159" s="3"/>
      <c r="J159" s="3"/>
      <c r="M159" s="1249"/>
      <c r="N159" s="3"/>
      <c r="P159" s="3"/>
      <c r="Q159" s="3"/>
      <c r="T159" s="1249"/>
      <c r="U159" s="3"/>
      <c r="W159" s="3"/>
      <c r="X159" s="3"/>
      <c r="Z159" s="1249"/>
      <c r="AA159" s="3"/>
      <c r="AC159" s="3"/>
      <c r="AD159" s="3"/>
      <c r="AF159" s="1249"/>
      <c r="AG159" s="3"/>
      <c r="AH159" s="3"/>
      <c r="AI159" s="3"/>
      <c r="AJ159" s="3"/>
      <c r="AL159" s="116"/>
      <c r="AM159" s="3"/>
      <c r="AO159" s="3"/>
      <c r="AP159" s="3"/>
      <c r="AQ159" s="3"/>
    </row>
    <row r="160" spans="1:43" ht="16.5">
      <c r="A160" s="3"/>
      <c r="B160" s="3"/>
      <c r="C160" s="3"/>
      <c r="F160" s="1249"/>
      <c r="G160" s="3"/>
      <c r="I160" s="3"/>
      <c r="J160" s="3"/>
      <c r="M160" s="1249"/>
      <c r="N160" s="3"/>
      <c r="P160" s="3"/>
      <c r="Q160" s="3"/>
      <c r="T160" s="1249"/>
      <c r="U160" s="3"/>
      <c r="W160" s="3"/>
      <c r="X160" s="3"/>
      <c r="Z160" s="1249"/>
      <c r="AA160" s="3"/>
      <c r="AC160" s="3"/>
      <c r="AD160" s="3"/>
      <c r="AF160" s="1249"/>
      <c r="AG160" s="3"/>
      <c r="AH160" s="3"/>
      <c r="AI160" s="3"/>
      <c r="AJ160" s="3"/>
      <c r="AL160" s="116"/>
      <c r="AM160" s="3"/>
      <c r="AO160" s="3"/>
      <c r="AP160" s="3"/>
      <c r="AQ160" s="3"/>
    </row>
    <row r="161" spans="1:43" ht="16.5">
      <c r="A161" s="3"/>
      <c r="B161" s="3"/>
      <c r="C161" s="3"/>
      <c r="F161" s="1249"/>
      <c r="G161" s="3"/>
      <c r="I161" s="3"/>
      <c r="J161" s="3"/>
      <c r="M161" s="1249"/>
      <c r="N161" s="3"/>
      <c r="P161" s="3"/>
      <c r="Q161" s="3"/>
      <c r="T161" s="1249"/>
      <c r="U161" s="3"/>
      <c r="W161" s="3"/>
      <c r="X161" s="3"/>
      <c r="Z161" s="1249"/>
      <c r="AA161" s="3"/>
      <c r="AC161" s="3"/>
      <c r="AD161" s="3"/>
      <c r="AF161" s="1249"/>
      <c r="AG161" s="3"/>
      <c r="AH161" s="3"/>
      <c r="AI161" s="3"/>
      <c r="AJ161" s="3"/>
      <c r="AL161" s="116"/>
      <c r="AM161" s="3"/>
      <c r="AO161" s="3"/>
      <c r="AP161" s="3"/>
      <c r="AQ161" s="3"/>
    </row>
    <row r="162" spans="1:43" ht="16.5">
      <c r="A162" s="3"/>
      <c r="B162" s="3"/>
      <c r="C162" s="3"/>
      <c r="F162" s="1249">
        <f>COUNTIF($F$5:$F$145,G162)</f>
        <v>4</v>
      </c>
      <c r="G162" s="1183" t="s">
        <v>554</v>
      </c>
      <c r="I162" s="3"/>
      <c r="J162" s="108"/>
      <c r="K162" s="221"/>
      <c r="L162" s="221"/>
      <c r="M162" s="1249">
        <f>COUNTIF($M$5:$M$145,N162)</f>
        <v>6</v>
      </c>
      <c r="N162" s="160" t="s">
        <v>152</v>
      </c>
      <c r="O162" s="108"/>
      <c r="P162" s="108"/>
      <c r="Q162" s="108"/>
      <c r="R162" s="221"/>
      <c r="S162" s="221"/>
      <c r="T162" s="1249">
        <f>COUNTIF($T$5:$T$145,U162)</f>
        <v>4</v>
      </c>
      <c r="U162" s="160" t="s">
        <v>321</v>
      </c>
      <c r="V162" s="108"/>
      <c r="W162" s="108"/>
      <c r="X162" s="108"/>
      <c r="Y162" s="221"/>
      <c r="Z162" s="1249">
        <f>COUNTIF($Z$5:$Z$145,AA162)</f>
        <v>4</v>
      </c>
      <c r="AA162" s="116" t="s">
        <v>551</v>
      </c>
      <c r="AC162" s="3"/>
      <c r="AD162" s="108"/>
      <c r="AE162" s="221"/>
      <c r="AF162" s="1249">
        <f>COUNTIF($AF$5:$AF$145,AG162)</f>
        <v>4</v>
      </c>
      <c r="AG162" s="160" t="s">
        <v>315</v>
      </c>
      <c r="AH162" s="108"/>
      <c r="AI162" s="108"/>
      <c r="AJ162" s="108"/>
      <c r="AK162" s="221"/>
      <c r="AL162" s="116">
        <f>COUNTIF($AL$5:$AL$145,AM162)</f>
        <v>2</v>
      </c>
      <c r="AM162" s="3" t="s">
        <v>150</v>
      </c>
      <c r="AO162" s="3"/>
      <c r="AP162" s="3"/>
      <c r="AQ162" s="3"/>
    </row>
    <row r="163" spans="1:43" ht="16.5">
      <c r="A163" s="3"/>
      <c r="B163" s="3"/>
      <c r="C163" s="3"/>
      <c r="F163" s="1249">
        <f>COUNTIF($F$5:$F$145,"GREY(P)")</f>
        <v>4</v>
      </c>
      <c r="G163" s="1240" t="s">
        <v>537</v>
      </c>
      <c r="I163" s="3"/>
      <c r="J163" s="3"/>
      <c r="M163" s="1249">
        <f>COUNTIF($M$5:$M$145,N163)</f>
        <v>0</v>
      </c>
      <c r="N163" s="116" t="s">
        <v>503</v>
      </c>
      <c r="P163" s="3"/>
      <c r="Q163" s="3"/>
      <c r="T163" s="1249">
        <f>COUNTIF($T$5:$T$145,U163)</f>
        <v>1</v>
      </c>
      <c r="U163" s="116" t="s">
        <v>322</v>
      </c>
      <c r="W163" s="3"/>
      <c r="X163" s="3"/>
      <c r="Z163" s="1249">
        <f>COUNTIF($Z$5:$Z$145,AA163)</f>
        <v>2</v>
      </c>
      <c r="AA163" s="116" t="s">
        <v>552</v>
      </c>
      <c r="AC163" s="3"/>
      <c r="AD163" s="3"/>
      <c r="AF163" s="1249"/>
      <c r="AG163" s="3"/>
      <c r="AH163" s="3"/>
      <c r="AI163" s="3"/>
      <c r="AJ163" s="3"/>
      <c r="AL163" s="116">
        <f>COUNTIF($AL$5:$AL146,AM163)</f>
        <v>4</v>
      </c>
      <c r="AM163" s="3" t="s">
        <v>246</v>
      </c>
      <c r="AO163" s="3"/>
      <c r="AP163" s="3"/>
      <c r="AQ163" s="3"/>
    </row>
    <row r="164" spans="1:43" ht="16.5">
      <c r="A164" s="3"/>
      <c r="B164" s="3"/>
      <c r="C164" s="3"/>
      <c r="F164" s="1249">
        <f>COUNTIF($F$5:$F$145,"GREY(T/P)")</f>
        <v>0</v>
      </c>
      <c r="G164" s="116" t="s">
        <v>556</v>
      </c>
      <c r="I164" s="3"/>
      <c r="J164" s="3"/>
      <c r="M164" s="1249">
        <f>COUNTIF($M$5:$M$145,N164)</f>
        <v>2</v>
      </c>
      <c r="N164" s="116" t="s">
        <v>504</v>
      </c>
      <c r="P164" s="3"/>
      <c r="Q164" s="3"/>
      <c r="T164" s="1249">
        <f>COUNTIF($T$5:$T$145,U164)</f>
        <v>1</v>
      </c>
      <c r="U164" s="116" t="s">
        <v>562</v>
      </c>
      <c r="W164" s="3"/>
      <c r="X164" s="3"/>
      <c r="Z164" s="1249"/>
      <c r="AA164" s="3"/>
      <c r="AC164" s="3"/>
      <c r="AD164" s="3"/>
      <c r="AF164" s="1249"/>
      <c r="AG164" s="3"/>
      <c r="AH164" s="3"/>
      <c r="AI164" s="3"/>
      <c r="AJ164" s="3"/>
      <c r="AL164" s="116">
        <f>COUNTIF($AL$5:$AL146,AM164)</f>
        <v>2</v>
      </c>
      <c r="AM164" s="3" t="s">
        <v>325</v>
      </c>
      <c r="AO164" s="3"/>
      <c r="AP164" s="3"/>
      <c r="AQ164" s="3"/>
    </row>
    <row r="165" spans="1:43" ht="16.5">
      <c r="A165" s="3"/>
      <c r="B165" s="3"/>
      <c r="C165" s="3"/>
      <c r="F165" s="1249">
        <f>COUNTIF($F$5:$F$145,"SCOT")</f>
        <v>0</v>
      </c>
      <c r="G165" s="116" t="s">
        <v>149</v>
      </c>
      <c r="I165" s="3"/>
      <c r="J165" s="3"/>
      <c r="M165" s="1249"/>
      <c r="N165" s="116"/>
      <c r="P165" s="3"/>
      <c r="Q165" s="3"/>
      <c r="T165" s="1249">
        <f>COUNTIF($T$5:$T$145,U165)</f>
        <v>1</v>
      </c>
      <c r="U165" s="116" t="s">
        <v>396</v>
      </c>
      <c r="W165" s="3"/>
      <c r="X165" s="3"/>
      <c r="Z165" s="1249"/>
      <c r="AA165" s="3"/>
      <c r="AC165" s="3"/>
      <c r="AD165" s="3"/>
      <c r="AF165" s="1249"/>
      <c r="AG165" s="3"/>
      <c r="AH165" s="3"/>
      <c r="AI165" s="3"/>
      <c r="AJ165" s="3"/>
      <c r="AL165" s="116"/>
      <c r="AM165" s="3"/>
      <c r="AO165" s="3"/>
      <c r="AP165" s="3"/>
      <c r="AQ165" s="3"/>
    </row>
    <row r="166" spans="1:43" ht="16.5">
      <c r="A166" s="3"/>
      <c r="B166" s="3"/>
      <c r="C166" s="3"/>
      <c r="F166" s="1249"/>
      <c r="G166" s="3"/>
      <c r="I166" s="3"/>
      <c r="J166" s="3"/>
      <c r="M166" s="1249"/>
      <c r="N166" s="3"/>
      <c r="P166" s="3"/>
      <c r="Q166" s="3"/>
      <c r="T166" s="1249">
        <f>COUNTIF($T$5:$T$145,U166)</f>
        <v>4</v>
      </c>
      <c r="U166" s="1464" t="s">
        <v>702</v>
      </c>
      <c r="W166" s="3"/>
      <c r="X166" s="3"/>
      <c r="Z166" s="1249"/>
      <c r="AA166" s="3"/>
      <c r="AC166" s="3"/>
      <c r="AD166" s="3"/>
      <c r="AF166" s="1249"/>
      <c r="AG166" s="3"/>
      <c r="AH166" s="3"/>
      <c r="AI166" s="3"/>
      <c r="AJ166" s="3"/>
      <c r="AL166" s="1211"/>
      <c r="AM166" s="119"/>
      <c r="AO166" s="3"/>
      <c r="AP166" s="3"/>
      <c r="AQ166" s="3"/>
    </row>
    <row r="167" spans="1:43" ht="16.5">
      <c r="A167" s="3"/>
      <c r="B167" s="3"/>
      <c r="C167" s="3"/>
      <c r="F167" s="1249"/>
      <c r="G167" s="3"/>
      <c r="I167" s="3"/>
      <c r="J167" s="3"/>
      <c r="M167" s="1249"/>
      <c r="N167" s="3"/>
      <c r="P167" s="3"/>
      <c r="Q167" s="3"/>
      <c r="T167" s="1249"/>
      <c r="U167" s="116"/>
      <c r="W167" s="3"/>
      <c r="X167" s="3"/>
      <c r="Z167" s="1249"/>
      <c r="AA167" s="3"/>
      <c r="AC167" s="3"/>
      <c r="AD167" s="3"/>
      <c r="AF167" s="1249"/>
      <c r="AG167" s="3"/>
      <c r="AH167" s="3"/>
      <c r="AI167" s="3"/>
      <c r="AJ167" s="3"/>
      <c r="AL167" s="1211"/>
      <c r="AM167" s="119"/>
      <c r="AO167" s="3"/>
      <c r="AP167" s="3"/>
      <c r="AQ167" s="3"/>
    </row>
    <row r="168" spans="1:44" ht="16.5">
      <c r="A168" s="116"/>
      <c r="B168" s="116"/>
      <c r="C168" s="116"/>
      <c r="D168" s="222"/>
      <c r="E168" s="222"/>
      <c r="F168" s="1250">
        <f>SUM(F162:F165)</f>
        <v>8</v>
      </c>
      <c r="G168" s="721" t="s">
        <v>291</v>
      </c>
      <c r="H168" s="721"/>
      <c r="I168" s="721"/>
      <c r="J168" s="721"/>
      <c r="K168" s="721"/>
      <c r="L168" s="721"/>
      <c r="M168" s="1250">
        <f>SUM(M162:M165)</f>
        <v>8</v>
      </c>
      <c r="N168" s="721" t="s">
        <v>291</v>
      </c>
      <c r="O168" s="721"/>
      <c r="P168" s="721"/>
      <c r="Q168" s="721"/>
      <c r="R168" s="721"/>
      <c r="S168" s="721"/>
      <c r="T168" s="1250">
        <f>SUM(T162:T166)</f>
        <v>11</v>
      </c>
      <c r="U168" s="721" t="s">
        <v>291</v>
      </c>
      <c r="V168" s="721"/>
      <c r="W168" s="721"/>
      <c r="X168" s="721"/>
      <c r="Y168" s="721"/>
      <c r="Z168" s="1250">
        <f>SUM(Z162:Z165)</f>
        <v>6</v>
      </c>
      <c r="AA168" s="721" t="s">
        <v>291</v>
      </c>
      <c r="AB168" s="721"/>
      <c r="AC168" s="721"/>
      <c r="AD168" s="721"/>
      <c r="AE168" s="721"/>
      <c r="AF168" s="1250">
        <f>SUM(AF162:AF165)</f>
        <v>4</v>
      </c>
      <c r="AG168" s="721" t="s">
        <v>291</v>
      </c>
      <c r="AH168" s="721"/>
      <c r="AI168" s="721"/>
      <c r="AJ168" s="721"/>
      <c r="AK168" s="721"/>
      <c r="AL168" s="721">
        <f>SUM(AL162:AL165)</f>
        <v>8</v>
      </c>
      <c r="AM168" s="721" t="s">
        <v>291</v>
      </c>
      <c r="AN168" s="116"/>
      <c r="AO168" s="116"/>
      <c r="AP168" s="116"/>
      <c r="AQ168" s="116"/>
      <c r="AR168" s="116"/>
    </row>
    <row r="169" spans="1:44" ht="16.5">
      <c r="A169" s="3"/>
      <c r="B169" s="3"/>
      <c r="C169" s="3"/>
      <c r="F169" s="1249"/>
      <c r="G169" s="3"/>
      <c r="I169" s="3"/>
      <c r="J169" s="3"/>
      <c r="M169" s="1249"/>
      <c r="N169" s="3"/>
      <c r="P169" s="3"/>
      <c r="Q169" s="3"/>
      <c r="T169" s="1249"/>
      <c r="U169" s="3"/>
      <c r="W169" s="3"/>
      <c r="X169" s="3"/>
      <c r="Z169" s="1249"/>
      <c r="AA169" s="3"/>
      <c r="AC169" s="3"/>
      <c r="AD169" s="3"/>
      <c r="AF169" s="1249"/>
      <c r="AG169" s="3"/>
      <c r="AH169" s="3"/>
      <c r="AI169" s="3"/>
      <c r="AJ169" s="3"/>
      <c r="AL169" s="1211"/>
      <c r="AM169" s="119"/>
      <c r="AO169" s="3"/>
      <c r="AP169" s="3"/>
      <c r="AQ169" s="3"/>
      <c r="AR169" s="3"/>
    </row>
    <row r="170" spans="1:43" ht="16.5">
      <c r="A170" s="116"/>
      <c r="B170" s="116"/>
      <c r="C170" s="116"/>
      <c r="D170" s="222"/>
      <c r="E170" s="222"/>
      <c r="F170" s="1251">
        <f>SUM($F$158-$F$180)</f>
        <v>6</v>
      </c>
      <c r="G170" s="723" t="s">
        <v>268</v>
      </c>
      <c r="H170" s="723"/>
      <c r="I170" s="723"/>
      <c r="J170" s="723"/>
      <c r="K170" s="723"/>
      <c r="L170" s="723"/>
      <c r="M170" s="1251">
        <f>SUM($M$158-$M$180)</f>
        <v>8</v>
      </c>
      <c r="N170" s="723"/>
      <c r="O170" s="723"/>
      <c r="P170" s="723"/>
      <c r="Q170" s="723"/>
      <c r="R170" s="723"/>
      <c r="S170" s="723"/>
      <c r="T170" s="1251">
        <f>SUM($T$158-$T$180)</f>
        <v>11</v>
      </c>
      <c r="U170" s="723" t="s">
        <v>558</v>
      </c>
      <c r="V170" s="723"/>
      <c r="W170" s="723"/>
      <c r="X170" s="723"/>
      <c r="Y170" s="723"/>
      <c r="Z170" s="1251"/>
      <c r="AA170" s="723"/>
      <c r="AB170" s="723"/>
      <c r="AC170" s="723"/>
      <c r="AD170" s="723"/>
      <c r="AE170" s="723"/>
      <c r="AF170" s="1251"/>
      <c r="AG170" s="723"/>
      <c r="AH170" s="723"/>
      <c r="AI170" s="723"/>
      <c r="AJ170" s="723"/>
      <c r="AK170" s="723"/>
      <c r="AL170" s="723"/>
      <c r="AM170" s="723"/>
      <c r="AO170" s="3"/>
      <c r="AP170" s="3"/>
      <c r="AQ170" s="3"/>
    </row>
    <row r="171" spans="1:43" ht="17.25" thickBot="1">
      <c r="A171" s="116"/>
      <c r="B171" s="116"/>
      <c r="C171" s="116"/>
      <c r="D171" s="222"/>
      <c r="E171" s="222"/>
      <c r="F171" s="1249"/>
      <c r="G171" s="116"/>
      <c r="H171" s="116"/>
      <c r="I171" s="116"/>
      <c r="J171" s="116"/>
      <c r="K171" s="222"/>
      <c r="L171" s="222"/>
      <c r="M171" s="1249"/>
      <c r="N171" s="116"/>
      <c r="O171" s="116"/>
      <c r="P171" s="116"/>
      <c r="Q171" s="116"/>
      <c r="R171" s="222"/>
      <c r="S171" s="222"/>
      <c r="T171" s="1249"/>
      <c r="U171" s="116"/>
      <c r="V171" s="116"/>
      <c r="W171" s="116"/>
      <c r="X171" s="116"/>
      <c r="Y171" s="222"/>
      <c r="Z171" s="1249"/>
      <c r="AA171" s="116"/>
      <c r="AB171" s="116"/>
      <c r="AC171" s="116"/>
      <c r="AD171" s="116"/>
      <c r="AE171" s="222"/>
      <c r="AF171" s="1249"/>
      <c r="AG171" s="116"/>
      <c r="AH171" s="116"/>
      <c r="AI171" s="116"/>
      <c r="AJ171" s="758" t="s">
        <v>563</v>
      </c>
      <c r="AK171" s="222"/>
      <c r="AL171" s="116"/>
      <c r="AM171" s="116"/>
      <c r="AO171" s="3"/>
      <c r="AP171" s="116"/>
      <c r="AQ171" s="116"/>
    </row>
    <row r="172" spans="1:43" ht="16.5">
      <c r="A172" s="116"/>
      <c r="B172" s="116"/>
      <c r="C172" s="116"/>
      <c r="D172" s="222"/>
      <c r="E172" s="222"/>
      <c r="F172" s="1249">
        <f>COUNTIF($E$5:$E$145,"Mon(night)")</f>
        <v>0</v>
      </c>
      <c r="G172" s="3" t="s">
        <v>151</v>
      </c>
      <c r="H172" s="116"/>
      <c r="I172" s="116"/>
      <c r="J172" s="116"/>
      <c r="K172" s="222"/>
      <c r="L172" s="222"/>
      <c r="M172" s="1249"/>
      <c r="N172" s="3" t="s">
        <v>151</v>
      </c>
      <c r="O172" s="116"/>
      <c r="P172" s="116"/>
      <c r="Q172" s="116"/>
      <c r="R172" s="222"/>
      <c r="S172" s="222"/>
      <c r="T172" s="1267">
        <f>COUNTIF($S$5:$S$146,"Mon(night)")</f>
        <v>0</v>
      </c>
      <c r="U172" s="6" t="s">
        <v>151</v>
      </c>
      <c r="V172" s="31"/>
      <c r="W172" s="31"/>
      <c r="X172" s="31"/>
      <c r="Y172" s="734"/>
      <c r="Z172" s="1272">
        <f>COUNTIF($S$5:$S$145,"Mon(sand)")</f>
        <v>0</v>
      </c>
      <c r="AA172" s="214" t="s">
        <v>151</v>
      </c>
      <c r="AB172" s="735"/>
      <c r="AC172" s="735"/>
      <c r="AD172" s="735"/>
      <c r="AE172" s="734"/>
      <c r="AF172" s="1272">
        <f>T150-T172</f>
        <v>0</v>
      </c>
      <c r="AG172" s="214" t="s">
        <v>151</v>
      </c>
      <c r="AH172" s="735"/>
      <c r="AI172" s="735"/>
      <c r="AJ172" s="757">
        <f>F172+T172</f>
        <v>0</v>
      </c>
      <c r="AK172" s="222"/>
      <c r="AL172" s="116"/>
      <c r="AM172" s="3" t="s">
        <v>151</v>
      </c>
      <c r="AO172" s="3"/>
      <c r="AP172" s="3"/>
      <c r="AQ172" s="3"/>
    </row>
    <row r="173" spans="1:43" ht="16.5">
      <c r="A173" s="116"/>
      <c r="B173" s="116"/>
      <c r="C173" s="116"/>
      <c r="D173" s="222"/>
      <c r="E173" s="222"/>
      <c r="F173" s="1249">
        <f>COUNTIF($E$5:$E$145,"Tue(night)")</f>
        <v>0</v>
      </c>
      <c r="G173" s="3" t="s">
        <v>134</v>
      </c>
      <c r="H173" s="116"/>
      <c r="I173" s="116"/>
      <c r="J173" s="116"/>
      <c r="K173" s="222"/>
      <c r="L173" s="222"/>
      <c r="M173" s="1249"/>
      <c r="N173" s="3" t="s">
        <v>134</v>
      </c>
      <c r="O173" s="116"/>
      <c r="P173" s="116"/>
      <c r="Q173" s="116"/>
      <c r="R173" s="222"/>
      <c r="S173" s="222"/>
      <c r="T173" s="1267">
        <f>COUNTIF($S$5:$S$145,"Tue(night)")</f>
        <v>0</v>
      </c>
      <c r="U173" s="6" t="s">
        <v>134</v>
      </c>
      <c r="V173" s="31"/>
      <c r="W173" s="31"/>
      <c r="X173" s="31"/>
      <c r="Y173" s="127"/>
      <c r="Z173" s="1240">
        <f>COUNTIF($S$5:$S$145,"Tue(sand)")</f>
        <v>0</v>
      </c>
      <c r="AA173" s="6" t="s">
        <v>134</v>
      </c>
      <c r="AB173" s="31"/>
      <c r="AC173" s="31"/>
      <c r="AD173" s="31"/>
      <c r="AE173" s="127"/>
      <c r="AF173" s="1240">
        <f aca="true" t="shared" si="7" ref="AF173:AF178">T151-T173</f>
        <v>3</v>
      </c>
      <c r="AG173" s="6" t="s">
        <v>134</v>
      </c>
      <c r="AH173" s="31"/>
      <c r="AI173" s="31"/>
      <c r="AJ173" s="757">
        <f aca="true" t="shared" si="8" ref="AJ173:AJ178">F173+T173</f>
        <v>0</v>
      </c>
      <c r="AK173" s="222"/>
      <c r="AL173" s="116"/>
      <c r="AM173" s="3" t="s">
        <v>134</v>
      </c>
      <c r="AO173" s="3"/>
      <c r="AP173" s="3"/>
      <c r="AQ173" s="3"/>
    </row>
    <row r="174" spans="1:43" ht="16.5">
      <c r="A174" s="116"/>
      <c r="B174" s="116"/>
      <c r="C174" s="116"/>
      <c r="D174" s="222"/>
      <c r="E174" s="222"/>
      <c r="F174" s="1249">
        <f>COUNTIF($E$5:$E$145,"Wed(night)")</f>
        <v>0</v>
      </c>
      <c r="G174" s="3" t="s">
        <v>137</v>
      </c>
      <c r="H174" s="116"/>
      <c r="I174" s="116"/>
      <c r="J174" s="116"/>
      <c r="K174" s="222"/>
      <c r="L174" s="222"/>
      <c r="M174" s="1249"/>
      <c r="N174" s="3" t="s">
        <v>137</v>
      </c>
      <c r="O174" s="116"/>
      <c r="P174" s="116"/>
      <c r="Q174" s="116"/>
      <c r="R174" s="222"/>
      <c r="S174" s="222"/>
      <c r="T174" s="1267">
        <f>COUNTIF($S$5:$S$145,"Wed(night)")</f>
        <v>0</v>
      </c>
      <c r="U174" s="6" t="s">
        <v>137</v>
      </c>
      <c r="V174" s="31"/>
      <c r="W174" s="31"/>
      <c r="X174" s="31"/>
      <c r="Y174" s="127"/>
      <c r="Z174" s="1240">
        <f>COUNTIF($S$5:$S$145,"Wed(sand)")</f>
        <v>0</v>
      </c>
      <c r="AA174" s="6" t="s">
        <v>137</v>
      </c>
      <c r="AB174" s="31"/>
      <c r="AC174" s="31"/>
      <c r="AD174" s="31"/>
      <c r="AE174" s="127"/>
      <c r="AF174" s="1240">
        <f t="shared" si="7"/>
        <v>0</v>
      </c>
      <c r="AG174" s="6" t="s">
        <v>137</v>
      </c>
      <c r="AH174" s="31"/>
      <c r="AI174" s="31"/>
      <c r="AJ174" s="757">
        <f t="shared" si="8"/>
        <v>0</v>
      </c>
      <c r="AK174" s="222"/>
      <c r="AL174" s="116"/>
      <c r="AM174" s="3" t="s">
        <v>137</v>
      </c>
      <c r="AO174" s="3"/>
      <c r="AP174" s="3"/>
      <c r="AQ174" s="3"/>
    </row>
    <row r="175" spans="1:43" ht="16.5">
      <c r="A175" s="116"/>
      <c r="B175" s="116"/>
      <c r="C175" s="116"/>
      <c r="D175" s="222"/>
      <c r="E175" s="222"/>
      <c r="F175" s="1249">
        <f>COUNTIF($E$5:$E$145,"Thu(night)")</f>
        <v>0</v>
      </c>
      <c r="G175" s="3" t="s">
        <v>140</v>
      </c>
      <c r="H175" s="116"/>
      <c r="I175" s="116"/>
      <c r="J175" s="116"/>
      <c r="K175" s="222"/>
      <c r="L175" s="222"/>
      <c r="M175" s="1249"/>
      <c r="N175" s="3" t="s">
        <v>140</v>
      </c>
      <c r="O175" s="116"/>
      <c r="P175" s="116"/>
      <c r="Q175" s="116"/>
      <c r="R175" s="222"/>
      <c r="S175" s="222"/>
      <c r="T175" s="1267">
        <f>COUNTIF($S$5:$S$145,"Thu(night)")</f>
        <v>0</v>
      </c>
      <c r="U175" s="6" t="s">
        <v>140</v>
      </c>
      <c r="V175" s="31"/>
      <c r="W175" s="31"/>
      <c r="X175" s="31"/>
      <c r="Y175" s="127"/>
      <c r="Z175" s="1240">
        <f>COUNTIF($S$5:$S$145,"Thu(sand)")</f>
        <v>0</v>
      </c>
      <c r="AA175" s="6" t="s">
        <v>140</v>
      </c>
      <c r="AB175" s="31"/>
      <c r="AC175" s="31"/>
      <c r="AD175" s="31"/>
      <c r="AE175" s="127"/>
      <c r="AF175" s="1240">
        <f t="shared" si="7"/>
        <v>4</v>
      </c>
      <c r="AG175" s="6" t="s">
        <v>140</v>
      </c>
      <c r="AH175" s="31"/>
      <c r="AI175" s="31"/>
      <c r="AJ175" s="757">
        <f t="shared" si="8"/>
        <v>0</v>
      </c>
      <c r="AK175" s="222"/>
      <c r="AL175" s="116"/>
      <c r="AM175" s="3" t="s">
        <v>140</v>
      </c>
      <c r="AO175" s="3"/>
      <c r="AP175" s="3"/>
      <c r="AQ175" s="3"/>
    </row>
    <row r="176" spans="1:43" ht="16.5">
      <c r="A176" s="116"/>
      <c r="B176" s="116"/>
      <c r="C176" s="116"/>
      <c r="D176" s="222"/>
      <c r="E176" s="222"/>
      <c r="F176" s="1249">
        <f>COUNTIF($E$5:$E$145,"Fri(night)")</f>
        <v>2</v>
      </c>
      <c r="G176" s="3" t="s">
        <v>142</v>
      </c>
      <c r="H176" s="116"/>
      <c r="I176" s="116"/>
      <c r="J176" s="116"/>
      <c r="K176" s="222"/>
      <c r="L176" s="222"/>
      <c r="M176" s="1249"/>
      <c r="N176" s="3" t="s">
        <v>142</v>
      </c>
      <c r="O176" s="116"/>
      <c r="P176" s="116"/>
      <c r="Q176" s="116"/>
      <c r="R176" s="222"/>
      <c r="S176" s="222"/>
      <c r="T176" s="1267">
        <f>COUNTIF($S$5:$S$145,"Fri(night)")</f>
        <v>0</v>
      </c>
      <c r="U176" s="6" t="s">
        <v>142</v>
      </c>
      <c r="V176" s="31"/>
      <c r="W176" s="31"/>
      <c r="X176" s="31"/>
      <c r="Y176" s="127"/>
      <c r="Z176" s="1240">
        <f>COUNTIF($S$5:$S$145,"Fri(sand)")</f>
        <v>0</v>
      </c>
      <c r="AA176" s="6" t="s">
        <v>142</v>
      </c>
      <c r="AB176" s="31"/>
      <c r="AC176" s="31"/>
      <c r="AD176" s="31"/>
      <c r="AE176" s="127"/>
      <c r="AF176" s="1240">
        <f t="shared" si="7"/>
        <v>0</v>
      </c>
      <c r="AG176" s="6" t="s">
        <v>142</v>
      </c>
      <c r="AH176" s="31"/>
      <c r="AI176" s="31"/>
      <c r="AJ176" s="757">
        <f t="shared" si="8"/>
        <v>2</v>
      </c>
      <c r="AK176" s="222"/>
      <c r="AL176" s="116"/>
      <c r="AM176" s="3" t="s">
        <v>142</v>
      </c>
      <c r="AO176" s="3"/>
      <c r="AP176" s="3"/>
      <c r="AQ176" s="3"/>
    </row>
    <row r="177" spans="1:43" ht="16.5">
      <c r="A177" s="116"/>
      <c r="B177" s="116"/>
      <c r="C177" s="116"/>
      <c r="D177" s="222"/>
      <c r="E177" s="222"/>
      <c r="F177" s="1249">
        <f>COUNTIF($E$5:$E$145,"Sat(night)")</f>
        <v>0</v>
      </c>
      <c r="G177" s="3" t="s">
        <v>144</v>
      </c>
      <c r="H177" s="116"/>
      <c r="I177" s="116"/>
      <c r="J177" s="116"/>
      <c r="K177" s="222"/>
      <c r="L177" s="222"/>
      <c r="M177" s="1249"/>
      <c r="N177" s="3" t="s">
        <v>144</v>
      </c>
      <c r="O177" s="116"/>
      <c r="P177" s="116"/>
      <c r="Q177" s="116"/>
      <c r="R177" s="222"/>
      <c r="S177" s="222"/>
      <c r="T177" s="1267">
        <f>COUNTIF($S$5:$S$145,"Sat(night)")</f>
        <v>0</v>
      </c>
      <c r="U177" s="6" t="s">
        <v>144</v>
      </c>
      <c r="V177" s="31"/>
      <c r="W177" s="31"/>
      <c r="X177" s="31"/>
      <c r="Y177" s="127"/>
      <c r="Z177" s="1240">
        <f>COUNTIF($S$5:$S$145,"Sat(sand)")</f>
        <v>0</v>
      </c>
      <c r="AA177" s="6" t="s">
        <v>144</v>
      </c>
      <c r="AB177" s="31"/>
      <c r="AC177" s="31"/>
      <c r="AD177" s="31"/>
      <c r="AE177" s="127"/>
      <c r="AF177" s="1240">
        <f t="shared" si="7"/>
        <v>4</v>
      </c>
      <c r="AG177" s="6" t="s">
        <v>144</v>
      </c>
      <c r="AH177" s="31"/>
      <c r="AI177" s="31"/>
      <c r="AJ177" s="757">
        <f t="shared" si="8"/>
        <v>0</v>
      </c>
      <c r="AK177" s="222"/>
      <c r="AL177" s="116"/>
      <c r="AM177" s="3" t="s">
        <v>144</v>
      </c>
      <c r="AO177" s="3"/>
      <c r="AP177" s="3"/>
      <c r="AQ177" s="3"/>
    </row>
    <row r="178" spans="1:43" ht="16.5">
      <c r="A178" s="116"/>
      <c r="B178" s="116"/>
      <c r="C178" s="116"/>
      <c r="D178" s="222"/>
      <c r="E178" s="222"/>
      <c r="F178" s="1249">
        <f>COUNTIF($E$5:$E$145,"Sun(night)")</f>
        <v>0</v>
      </c>
      <c r="G178" s="3" t="s">
        <v>148</v>
      </c>
      <c r="H178" s="116"/>
      <c r="I178" s="116"/>
      <c r="J178" s="116"/>
      <c r="K178" s="222"/>
      <c r="L178" s="222"/>
      <c r="M178" s="1249"/>
      <c r="N178" s="3" t="s">
        <v>148</v>
      </c>
      <c r="O178" s="116"/>
      <c r="P178" s="116"/>
      <c r="Q178" s="116"/>
      <c r="R178" s="222"/>
      <c r="S178" s="222"/>
      <c r="T178" s="1267">
        <f>COUNTIF($S$5:$S$145,"Sun(night)")</f>
        <v>0</v>
      </c>
      <c r="U178" s="6" t="s">
        <v>148</v>
      </c>
      <c r="V178" s="31"/>
      <c r="W178" s="31"/>
      <c r="X178" s="31"/>
      <c r="Y178" s="127"/>
      <c r="Z178" s="1240">
        <f>COUNTIF($S$5:$S$145,"Sun(sand)")</f>
        <v>0</v>
      </c>
      <c r="AA178" s="6" t="s">
        <v>148</v>
      </c>
      <c r="AB178" s="31"/>
      <c r="AC178" s="31"/>
      <c r="AD178" s="31"/>
      <c r="AE178" s="127"/>
      <c r="AF178" s="1240">
        <f t="shared" si="7"/>
        <v>0</v>
      </c>
      <c r="AG178" s="6" t="s">
        <v>148</v>
      </c>
      <c r="AH178" s="31"/>
      <c r="AI178" s="31"/>
      <c r="AJ178" s="757">
        <f t="shared" si="8"/>
        <v>0</v>
      </c>
      <c r="AK178" s="222"/>
      <c r="AL178" s="116"/>
      <c r="AM178" s="3" t="s">
        <v>148</v>
      </c>
      <c r="AO178" s="3"/>
      <c r="AP178" s="3"/>
      <c r="AQ178" s="3"/>
    </row>
    <row r="179" spans="1:43" ht="16.5">
      <c r="A179" s="116"/>
      <c r="B179" s="116"/>
      <c r="C179" s="116"/>
      <c r="D179" s="222"/>
      <c r="E179" s="222"/>
      <c r="F179" s="1249"/>
      <c r="G179" s="116"/>
      <c r="H179" s="116"/>
      <c r="I179" s="116"/>
      <c r="J179" s="116"/>
      <c r="K179" s="222"/>
      <c r="L179" s="222"/>
      <c r="M179" s="1249"/>
      <c r="N179" s="116"/>
      <c r="O179" s="116"/>
      <c r="P179" s="116"/>
      <c r="Q179" s="116"/>
      <c r="R179" s="222"/>
      <c r="S179" s="222"/>
      <c r="T179" s="1267"/>
      <c r="U179" s="31"/>
      <c r="V179" s="31"/>
      <c r="W179" s="31"/>
      <c r="X179" s="31"/>
      <c r="Y179" s="127"/>
      <c r="Z179" s="1240"/>
      <c r="AA179" s="31"/>
      <c r="AB179" s="31"/>
      <c r="AC179" s="31"/>
      <c r="AD179" s="31"/>
      <c r="AE179" s="127"/>
      <c r="AF179" s="1240"/>
      <c r="AG179" s="31"/>
      <c r="AH179" s="31"/>
      <c r="AI179" s="31"/>
      <c r="AJ179" s="153"/>
      <c r="AK179" s="222"/>
      <c r="AL179" s="116"/>
      <c r="AM179" s="116"/>
      <c r="AO179" s="3"/>
      <c r="AP179" s="3"/>
      <c r="AQ179" s="3"/>
    </row>
    <row r="180" spans="1:43" ht="16.5">
      <c r="A180" s="3"/>
      <c r="B180" s="3"/>
      <c r="C180" s="3"/>
      <c r="F180" s="1252">
        <f>COUNTIF($F$5:$F$139,"(night)")</f>
        <v>2</v>
      </c>
      <c r="G180" s="724" t="s">
        <v>269</v>
      </c>
      <c r="H180" s="724"/>
      <c r="I180" s="724"/>
      <c r="J180" s="724"/>
      <c r="K180" s="724"/>
      <c r="L180" s="724"/>
      <c r="M180" s="1252">
        <f>COUNTIF($F$5:$F$139,N180)</f>
        <v>0</v>
      </c>
      <c r="N180" s="724"/>
      <c r="O180" s="724"/>
      <c r="P180" s="724"/>
      <c r="Q180" s="724"/>
      <c r="R180" s="724"/>
      <c r="S180" s="724"/>
      <c r="T180" s="1268">
        <f>COUNTIF($T$5:$T$139,U180)</f>
        <v>0</v>
      </c>
      <c r="U180" s="737" t="s">
        <v>269</v>
      </c>
      <c r="V180" s="738"/>
      <c r="W180" s="738"/>
      <c r="X180" s="738"/>
      <c r="Y180" s="738"/>
      <c r="Z180" s="1273">
        <f>Z172+Z173+Z174+Z175+Z176+Z177+Z178</f>
        <v>0</v>
      </c>
      <c r="AA180" s="737" t="s">
        <v>560</v>
      </c>
      <c r="AB180" s="738"/>
      <c r="AC180" s="738"/>
      <c r="AD180" s="738"/>
      <c r="AE180" s="738"/>
      <c r="AF180" s="1273">
        <f>AF172+AF173+AF174+AF175+AF176+AF177+AF178</f>
        <v>11</v>
      </c>
      <c r="AG180" s="737" t="s">
        <v>561</v>
      </c>
      <c r="AH180" s="738"/>
      <c r="AI180" s="738"/>
      <c r="AJ180" s="757">
        <f>SUM(AJ172:AJ178)</f>
        <v>2</v>
      </c>
      <c r="AK180" s="725"/>
      <c r="AL180" s="724"/>
      <c r="AM180" s="725"/>
      <c r="AO180" s="3"/>
      <c r="AP180" s="3"/>
      <c r="AQ180" s="3"/>
    </row>
    <row r="181" spans="1:43" ht="16.5">
      <c r="A181" s="3"/>
      <c r="B181" s="3"/>
      <c r="C181" s="3"/>
      <c r="F181" s="1249"/>
      <c r="G181" s="3"/>
      <c r="I181" s="3"/>
      <c r="J181" s="3"/>
      <c r="M181" s="1249"/>
      <c r="N181" s="3"/>
      <c r="P181" s="3"/>
      <c r="Q181" s="3"/>
      <c r="T181" s="1267"/>
      <c r="U181" s="6"/>
      <c r="V181" s="6"/>
      <c r="W181" s="6"/>
      <c r="X181" s="6"/>
      <c r="Y181" s="124"/>
      <c r="Z181" s="1240"/>
      <c r="AA181" s="6"/>
      <c r="AB181" s="6"/>
      <c r="AC181" s="6"/>
      <c r="AD181" s="6"/>
      <c r="AE181" s="124"/>
      <c r="AF181" s="1240"/>
      <c r="AG181" s="6"/>
      <c r="AH181" s="6"/>
      <c r="AI181" s="6"/>
      <c r="AJ181" s="50"/>
      <c r="AL181" s="116"/>
      <c r="AM181" s="3"/>
      <c r="AO181" s="3"/>
      <c r="AP181" s="3"/>
      <c r="AQ181" s="3"/>
    </row>
    <row r="182" spans="1:43" ht="17.25" thickBot="1">
      <c r="A182" s="3"/>
      <c r="B182" s="3"/>
      <c r="C182" s="3"/>
      <c r="F182" s="1250">
        <f>SUM(F170:F178)</f>
        <v>8</v>
      </c>
      <c r="G182" s="721" t="s">
        <v>291</v>
      </c>
      <c r="H182" s="721"/>
      <c r="I182" s="721"/>
      <c r="J182" s="721"/>
      <c r="K182" s="721"/>
      <c r="L182" s="721"/>
      <c r="M182" s="1250">
        <f>SUM(M170:M178)</f>
        <v>8</v>
      </c>
      <c r="N182" s="721" t="s">
        <v>291</v>
      </c>
      <c r="O182" s="721"/>
      <c r="P182" s="721"/>
      <c r="Q182" s="721"/>
      <c r="R182" s="721"/>
      <c r="S182" s="721"/>
      <c r="T182" s="1269">
        <f>SUM(T170:T178)</f>
        <v>11</v>
      </c>
      <c r="U182" s="740" t="s">
        <v>291</v>
      </c>
      <c r="V182" s="740"/>
      <c r="W182" s="740"/>
      <c r="X182" s="740"/>
      <c r="Y182" s="740"/>
      <c r="Z182" s="1274">
        <f>Z180+AF180</f>
        <v>11</v>
      </c>
      <c r="AA182" s="740"/>
      <c r="AB182" s="740"/>
      <c r="AC182" s="740"/>
      <c r="AD182" s="740"/>
      <c r="AE182" s="740"/>
      <c r="AF182" s="1274"/>
      <c r="AG182" s="740"/>
      <c r="AH182" s="740"/>
      <c r="AI182" s="740"/>
      <c r="AJ182" s="741"/>
      <c r="AK182" s="721"/>
      <c r="AL182" s="721"/>
      <c r="AM182" s="721"/>
      <c r="AO182" s="3"/>
      <c r="AP182" s="3"/>
      <c r="AQ182" s="3"/>
    </row>
    <row r="183" spans="1:43" ht="16.5">
      <c r="A183" s="3"/>
      <c r="B183" s="3"/>
      <c r="C183" s="3"/>
      <c r="F183" s="1249"/>
      <c r="G183" s="3"/>
      <c r="I183" s="3"/>
      <c r="J183" s="3"/>
      <c r="M183" s="1249"/>
      <c r="N183" s="3"/>
      <c r="P183" s="3"/>
      <c r="Q183" s="3"/>
      <c r="T183" s="1249"/>
      <c r="U183" s="3"/>
      <c r="W183" s="3"/>
      <c r="X183" s="3"/>
      <c r="Z183" s="1249"/>
      <c r="AA183" s="3"/>
      <c r="AC183" s="3"/>
      <c r="AD183" s="3"/>
      <c r="AF183" s="1249"/>
      <c r="AG183" s="3"/>
      <c r="AH183" s="3"/>
      <c r="AI183" s="3"/>
      <c r="AJ183" s="3"/>
      <c r="AL183" s="116"/>
      <c r="AM183" s="3"/>
      <c r="AO183" s="3"/>
      <c r="AP183" s="3"/>
      <c r="AQ183" s="3"/>
    </row>
    <row r="184" spans="1:43" ht="16.5">
      <c r="A184" s="3"/>
      <c r="B184" s="3"/>
      <c r="C184" s="3"/>
      <c r="F184" s="1249"/>
      <c r="G184" s="3"/>
      <c r="I184" s="3"/>
      <c r="J184" s="3"/>
      <c r="M184" s="1249"/>
      <c r="N184" s="3"/>
      <c r="P184" s="3"/>
      <c r="Q184" s="3"/>
      <c r="T184" s="1249"/>
      <c r="U184" s="3"/>
      <c r="W184" s="3"/>
      <c r="X184" s="3"/>
      <c r="Z184" s="1249"/>
      <c r="AA184" s="3"/>
      <c r="AC184" s="3"/>
      <c r="AD184" s="3"/>
      <c r="AF184" s="1249"/>
      <c r="AG184" s="3"/>
      <c r="AH184" s="3"/>
      <c r="AI184" s="3"/>
      <c r="AJ184" s="3"/>
      <c r="AL184" s="116"/>
      <c r="AM184" s="3"/>
      <c r="AO184" s="3"/>
      <c r="AP184" s="3"/>
      <c r="AQ184" s="3"/>
    </row>
    <row r="185" spans="1:43" ht="16.5">
      <c r="A185" s="3"/>
      <c r="B185" s="3"/>
      <c r="C185" s="3"/>
      <c r="F185" s="1249"/>
      <c r="G185" s="3"/>
      <c r="I185" s="3"/>
      <c r="J185" s="3"/>
      <c r="M185" s="1249"/>
      <c r="N185" s="3"/>
      <c r="P185" s="3"/>
      <c r="Q185" s="3"/>
      <c r="T185" s="1249"/>
      <c r="U185" s="3"/>
      <c r="W185" s="3"/>
      <c r="X185" s="3"/>
      <c r="Z185" s="1249"/>
      <c r="AA185" s="3"/>
      <c r="AC185" s="3"/>
      <c r="AD185" s="3"/>
      <c r="AF185" s="1249"/>
      <c r="AG185" s="3"/>
      <c r="AH185" s="3"/>
      <c r="AI185" s="3"/>
      <c r="AJ185" s="3"/>
      <c r="AL185" s="116"/>
      <c r="AM185" s="3"/>
      <c r="AO185" s="3"/>
      <c r="AP185" s="3"/>
      <c r="AQ185" s="3"/>
    </row>
    <row r="186" spans="1:43" ht="16.5">
      <c r="A186" s="3"/>
      <c r="B186" s="3"/>
      <c r="C186" s="3"/>
      <c r="F186" s="1249"/>
      <c r="G186" s="3"/>
      <c r="I186" s="3"/>
      <c r="J186" s="3"/>
      <c r="M186" s="1249"/>
      <c r="N186" s="3"/>
      <c r="P186" s="3"/>
      <c r="Q186" s="3"/>
      <c r="T186" s="1249"/>
      <c r="U186" s="3"/>
      <c r="W186" s="3"/>
      <c r="X186" s="3"/>
      <c r="Z186" s="1249"/>
      <c r="AA186" s="3"/>
      <c r="AC186" s="3"/>
      <c r="AD186" s="3"/>
      <c r="AF186" s="1249"/>
      <c r="AG186" s="3"/>
      <c r="AH186" s="3"/>
      <c r="AI186" s="3"/>
      <c r="AJ186" s="3"/>
      <c r="AL186" s="116"/>
      <c r="AM186" s="3"/>
      <c r="AO186" s="3"/>
      <c r="AP186" s="3"/>
      <c r="AQ186" s="3"/>
    </row>
    <row r="187" spans="1:43" ht="16.5">
      <c r="A187" s="3"/>
      <c r="B187" s="3"/>
      <c r="C187" s="3"/>
      <c r="F187" s="1249"/>
      <c r="G187" s="3"/>
      <c r="I187" s="3"/>
      <c r="J187" s="3"/>
      <c r="M187" s="1249"/>
      <c r="N187" s="3"/>
      <c r="P187" s="3"/>
      <c r="Q187" s="3"/>
      <c r="T187" s="1249"/>
      <c r="U187" s="3"/>
      <c r="W187" s="3"/>
      <c r="X187" s="3"/>
      <c r="Z187" s="1249"/>
      <c r="AA187" s="3"/>
      <c r="AC187" s="3"/>
      <c r="AD187" s="3"/>
      <c r="AF187" s="1249"/>
      <c r="AG187" s="3"/>
      <c r="AH187" s="3"/>
      <c r="AI187" s="3"/>
      <c r="AJ187" s="3"/>
      <c r="AL187" s="116"/>
      <c r="AM187" s="3"/>
      <c r="AO187" s="3"/>
      <c r="AP187" s="3"/>
      <c r="AQ187" s="3"/>
    </row>
    <row r="188" spans="1:43" ht="16.5">
      <c r="A188" s="3"/>
      <c r="B188" s="3"/>
      <c r="C188" s="3"/>
      <c r="F188" s="1249"/>
      <c r="G188" s="3"/>
      <c r="I188" s="3"/>
      <c r="J188" s="3"/>
      <c r="M188" s="1249"/>
      <c r="N188" s="3"/>
      <c r="P188" s="3"/>
      <c r="Q188" s="3"/>
      <c r="T188" s="1249"/>
      <c r="U188" s="3"/>
      <c r="W188" s="3"/>
      <c r="X188" s="3"/>
      <c r="Z188" s="1249"/>
      <c r="AA188" s="3"/>
      <c r="AC188" s="3"/>
      <c r="AD188" s="3"/>
      <c r="AF188" s="1249"/>
      <c r="AG188" s="3"/>
      <c r="AH188" s="3"/>
      <c r="AI188" s="3"/>
      <c r="AJ188" s="3"/>
      <c r="AL188" s="116"/>
      <c r="AM188" s="3"/>
      <c r="AO188" s="3"/>
      <c r="AP188" s="3"/>
      <c r="AQ188" s="3"/>
    </row>
    <row r="189" spans="1:43" ht="16.5">
      <c r="A189" s="3"/>
      <c r="B189" s="3"/>
      <c r="C189" s="3"/>
      <c r="F189" s="1249"/>
      <c r="G189" s="3"/>
      <c r="I189" s="3"/>
      <c r="J189" s="3"/>
      <c r="M189" s="1249"/>
      <c r="N189" s="3"/>
      <c r="P189" s="3"/>
      <c r="Q189" s="3"/>
      <c r="T189" s="1249"/>
      <c r="U189" s="3"/>
      <c r="W189" s="3"/>
      <c r="X189" s="3"/>
      <c r="Z189" s="1249"/>
      <c r="AA189" s="3"/>
      <c r="AC189" s="3"/>
      <c r="AD189" s="3"/>
      <c r="AF189" s="1249"/>
      <c r="AG189" s="3"/>
      <c r="AH189" s="3"/>
      <c r="AI189" s="3"/>
      <c r="AJ189" s="3"/>
      <c r="AL189" s="116"/>
      <c r="AM189" s="3"/>
      <c r="AO189" s="3"/>
      <c r="AP189" s="3"/>
      <c r="AQ189" s="3"/>
    </row>
    <row r="190" spans="1:43" ht="16.5">
      <c r="A190" s="3"/>
      <c r="B190" s="3"/>
      <c r="C190" s="3"/>
      <c r="F190" s="1249"/>
      <c r="G190" s="116" t="s">
        <v>350</v>
      </c>
      <c r="I190" s="3"/>
      <c r="J190" s="3"/>
      <c r="M190" s="1249"/>
      <c r="N190" s="116" t="s">
        <v>350</v>
      </c>
      <c r="P190" s="3"/>
      <c r="Q190" s="3"/>
      <c r="T190" s="1249"/>
      <c r="U190" s="116" t="s">
        <v>350</v>
      </c>
      <c r="W190" s="3"/>
      <c r="X190" s="3"/>
      <c r="Z190" s="1249"/>
      <c r="AA190" s="116" t="s">
        <v>350</v>
      </c>
      <c r="AC190" s="3"/>
      <c r="AD190" s="3"/>
      <c r="AF190" s="1249"/>
      <c r="AG190" s="116" t="s">
        <v>350</v>
      </c>
      <c r="AH190" s="3"/>
      <c r="AI190" s="3"/>
      <c r="AJ190" s="3"/>
      <c r="AL190" s="116"/>
      <c r="AM190" s="116" t="s">
        <v>350</v>
      </c>
      <c r="AO190" s="3"/>
      <c r="AP190" s="116" t="s">
        <v>390</v>
      </c>
      <c r="AQ190" s="3"/>
    </row>
    <row r="191" spans="1:43" ht="16.5">
      <c r="A191" s="3"/>
      <c r="B191" s="3"/>
      <c r="C191" s="3"/>
      <c r="F191" s="1249"/>
      <c r="G191" s="116"/>
      <c r="I191" s="3"/>
      <c r="J191" s="3"/>
      <c r="M191" s="1249"/>
      <c r="N191" s="116"/>
      <c r="P191" s="3"/>
      <c r="Q191" s="3"/>
      <c r="T191" s="1249"/>
      <c r="U191" s="116"/>
      <c r="W191" s="3"/>
      <c r="X191" s="3"/>
      <c r="Z191" s="1249"/>
      <c r="AA191" s="116"/>
      <c r="AC191" s="3"/>
      <c r="AD191" s="3"/>
      <c r="AF191" s="1249"/>
      <c r="AG191" s="116"/>
      <c r="AH191" s="3"/>
      <c r="AI191" s="3"/>
      <c r="AJ191" s="3"/>
      <c r="AL191" s="116"/>
      <c r="AM191" s="116"/>
      <c r="AO191" s="3"/>
      <c r="AP191" s="116"/>
      <c r="AQ191" s="3"/>
    </row>
    <row r="192" spans="1:43" ht="16.5">
      <c r="A192" s="3"/>
      <c r="B192" s="3"/>
      <c r="C192" s="3"/>
      <c r="F192" s="1249">
        <f>COUNTIF($H$5:$H$145,G192)</f>
        <v>0</v>
      </c>
      <c r="G192" s="3" t="s">
        <v>145</v>
      </c>
      <c r="I192" s="3"/>
      <c r="J192" s="3"/>
      <c r="M192" s="1249">
        <f>COUNTIF($O$5:$O$145,N192)</f>
        <v>0</v>
      </c>
      <c r="N192" s="3" t="s">
        <v>145</v>
      </c>
      <c r="P192" s="3"/>
      <c r="Q192" s="3"/>
      <c r="T192" s="1249">
        <f>COUNTIF($V$5:$V$145,U192)</f>
        <v>0</v>
      </c>
      <c r="U192" s="3" t="s">
        <v>145</v>
      </c>
      <c r="W192" s="3"/>
      <c r="X192" s="3"/>
      <c r="Z192" s="1249">
        <f>COUNTIF($AB$5:$AB$145,AA192)</f>
        <v>0</v>
      </c>
      <c r="AA192" s="3" t="s">
        <v>145</v>
      </c>
      <c r="AC192" s="3"/>
      <c r="AD192" s="3"/>
      <c r="AF192" s="1249">
        <f>COUNTIF($AH$5:$AH$145,AG192)</f>
        <v>0</v>
      </c>
      <c r="AG192" s="3" t="s">
        <v>145</v>
      </c>
      <c r="AH192" s="3"/>
      <c r="AI192" s="3"/>
      <c r="AJ192" s="3"/>
      <c r="AL192" s="116">
        <f>COUNTIF($AN$5:$AN$145,AM192)</f>
        <v>1</v>
      </c>
      <c r="AM192" s="3" t="s">
        <v>145</v>
      </c>
      <c r="AO192" s="3"/>
      <c r="AP192" s="116">
        <f>SUM(F192+M192+T192+Z192+AF192)</f>
        <v>0</v>
      </c>
      <c r="AQ192" s="3"/>
    </row>
    <row r="193" spans="1:43" ht="16.5">
      <c r="A193" s="3"/>
      <c r="B193" s="3"/>
      <c r="C193" s="3"/>
      <c r="F193" s="1249">
        <f>COUNTIF($H$5:$H$145,G193)</f>
        <v>0</v>
      </c>
      <c r="G193" s="3" t="s">
        <v>146</v>
      </c>
      <c r="I193" s="3"/>
      <c r="J193" s="3"/>
      <c r="M193" s="1249">
        <f>COUNTIF($O$5:$O$145,N193)</f>
        <v>1</v>
      </c>
      <c r="N193" s="3" t="s">
        <v>146</v>
      </c>
      <c r="P193" s="3"/>
      <c r="Q193" s="3"/>
      <c r="T193" s="1249">
        <f>COUNTIF($V$5:$V$145,U193)</f>
        <v>2</v>
      </c>
      <c r="U193" s="3" t="s">
        <v>146</v>
      </c>
      <c r="W193" s="3"/>
      <c r="X193" s="3"/>
      <c r="Z193" s="1249">
        <f>COUNTIF($AB$5:$AB$145,AA193)</f>
        <v>0</v>
      </c>
      <c r="AA193" s="3" t="s">
        <v>146</v>
      </c>
      <c r="AC193" s="3"/>
      <c r="AD193" s="3"/>
      <c r="AF193" s="1249">
        <f>COUNTIF($AH$5:$AH$145,AG193)</f>
        <v>0</v>
      </c>
      <c r="AG193" s="3" t="s">
        <v>146</v>
      </c>
      <c r="AH193" s="3"/>
      <c r="AI193" s="3"/>
      <c r="AJ193" s="3"/>
      <c r="AL193" s="116">
        <f>COUNTIF($AN$5:$AN$145,AM193)</f>
        <v>0</v>
      </c>
      <c r="AM193" s="3" t="s">
        <v>146</v>
      </c>
      <c r="AO193" s="3"/>
      <c r="AP193" s="116">
        <f aca="true" t="shared" si="9" ref="AP193:AP199">SUM(F193+M193+T193+Z193+AF193)</f>
        <v>3</v>
      </c>
      <c r="AQ193" s="3"/>
    </row>
    <row r="194" spans="1:43" ht="16.5">
      <c r="A194" s="3"/>
      <c r="B194" s="3"/>
      <c r="C194" s="3"/>
      <c r="F194" s="1249">
        <f>COUNTIF($H$5:$H$145,G194)</f>
        <v>0</v>
      </c>
      <c r="G194" s="3" t="s">
        <v>135</v>
      </c>
      <c r="I194" s="3"/>
      <c r="J194" s="3"/>
      <c r="M194" s="1249">
        <f>COUNTIF($O$5:$O$145,N194)</f>
        <v>3</v>
      </c>
      <c r="N194" s="3" t="s">
        <v>135</v>
      </c>
      <c r="P194" s="3"/>
      <c r="Q194" s="3"/>
      <c r="T194" s="1249">
        <f>COUNTIF($V$5:$V$145,U194)</f>
        <v>0</v>
      </c>
      <c r="U194" s="3" t="s">
        <v>135</v>
      </c>
      <c r="W194" s="3"/>
      <c r="X194" s="3"/>
      <c r="Z194" s="1249">
        <f>COUNTIF($AB$5:$AB$145,AA194)</f>
        <v>0</v>
      </c>
      <c r="AA194" s="3" t="s">
        <v>135</v>
      </c>
      <c r="AC194" s="3"/>
      <c r="AD194" s="3"/>
      <c r="AF194" s="1249">
        <f>COUNTIF($AH$5:$AH$145,AG194)</f>
        <v>0</v>
      </c>
      <c r="AG194" s="3" t="s">
        <v>135</v>
      </c>
      <c r="AH194" s="3"/>
      <c r="AI194" s="3"/>
      <c r="AJ194" s="3"/>
      <c r="AL194" s="116">
        <f>COUNTIF($AN$5:$AN$145,AM194)</f>
        <v>0</v>
      </c>
      <c r="AM194" s="3" t="s">
        <v>135</v>
      </c>
      <c r="AO194" s="3"/>
      <c r="AP194" s="116">
        <f t="shared" si="9"/>
        <v>3</v>
      </c>
      <c r="AQ194" s="3"/>
    </row>
    <row r="195" spans="1:43" ht="16.5">
      <c r="A195" s="3"/>
      <c r="B195" s="3"/>
      <c r="C195" s="3"/>
      <c r="F195" s="1249">
        <f>COUNTIF($H$5:$H$145,G195)</f>
        <v>1</v>
      </c>
      <c r="G195" s="3" t="s">
        <v>411</v>
      </c>
      <c r="I195" s="3"/>
      <c r="J195" s="3"/>
      <c r="M195" s="1249">
        <f>COUNTIF($O$5:$O$145,N195)</f>
        <v>1</v>
      </c>
      <c r="N195" s="3" t="s">
        <v>411</v>
      </c>
      <c r="P195" s="3"/>
      <c r="Q195" s="3"/>
      <c r="T195" s="1249">
        <f>COUNTIF($V$5:$V$145,U195)</f>
        <v>0</v>
      </c>
      <c r="U195" s="3" t="s">
        <v>411</v>
      </c>
      <c r="W195" s="3"/>
      <c r="X195" s="3"/>
      <c r="Z195" s="1249">
        <f>COUNTIF($AB$5:$AB$145,AA195)</f>
        <v>2</v>
      </c>
      <c r="AA195" s="3" t="s">
        <v>411</v>
      </c>
      <c r="AC195" s="3"/>
      <c r="AD195" s="3"/>
      <c r="AF195" s="1249">
        <f>COUNTIF($AH$5:$AH$145,AG195)</f>
        <v>0</v>
      </c>
      <c r="AG195" s="3" t="s">
        <v>411</v>
      </c>
      <c r="AH195" s="3"/>
      <c r="AI195" s="3"/>
      <c r="AJ195" s="3"/>
      <c r="AL195" s="116">
        <f>COUNTIF($AN$5:$AN$145,AM195)</f>
        <v>0</v>
      </c>
      <c r="AM195" s="3" t="s">
        <v>411</v>
      </c>
      <c r="AO195" s="3"/>
      <c r="AP195" s="116">
        <f t="shared" si="9"/>
        <v>4</v>
      </c>
      <c r="AQ195" s="3"/>
    </row>
    <row r="196" spans="1:43" ht="16.5">
      <c r="A196" s="3"/>
      <c r="B196" s="3"/>
      <c r="C196" s="3"/>
      <c r="F196" s="1249">
        <f>COUNTIF($H$5:$H$145,G196)</f>
        <v>0</v>
      </c>
      <c r="G196" s="3" t="s">
        <v>410</v>
      </c>
      <c r="I196" s="3"/>
      <c r="J196" s="3"/>
      <c r="M196" s="1249">
        <f>COUNTIF($O$5:$O$145,N196)</f>
        <v>0</v>
      </c>
      <c r="N196" s="3" t="s">
        <v>410</v>
      </c>
      <c r="P196" s="3"/>
      <c r="Q196" s="3"/>
      <c r="T196" s="1249">
        <f>COUNTIF($V$5:$V$145,U196)</f>
        <v>0</v>
      </c>
      <c r="U196" s="3" t="s">
        <v>410</v>
      </c>
      <c r="W196" s="3"/>
      <c r="X196" s="3"/>
      <c r="Z196" s="1249">
        <f>COUNTIF($AB$5:$AB$145,AA196)</f>
        <v>1</v>
      </c>
      <c r="AA196" s="3" t="s">
        <v>410</v>
      </c>
      <c r="AC196" s="3"/>
      <c r="AD196" s="3"/>
      <c r="AF196" s="1249">
        <f>COUNTIF($AH$5:$AH$145,AG196)</f>
        <v>0</v>
      </c>
      <c r="AG196" s="3" t="s">
        <v>410</v>
      </c>
      <c r="AH196" s="3"/>
      <c r="AI196" s="3"/>
      <c r="AJ196" s="3"/>
      <c r="AL196" s="116">
        <f>COUNTIF($AN$5:$AN$145,AM196)</f>
        <v>2</v>
      </c>
      <c r="AM196" s="3" t="s">
        <v>410</v>
      </c>
      <c r="AO196" s="3"/>
      <c r="AP196" s="116">
        <f t="shared" si="9"/>
        <v>1</v>
      </c>
      <c r="AQ196" s="3"/>
    </row>
    <row r="197" spans="1:43" ht="16.5">
      <c r="A197" s="3"/>
      <c r="B197" s="3"/>
      <c r="C197" s="3"/>
      <c r="F197" s="1249">
        <f>SUM(F192:F196)</f>
        <v>1</v>
      </c>
      <c r="G197" s="116" t="s">
        <v>291</v>
      </c>
      <c r="I197" s="3"/>
      <c r="J197" s="3"/>
      <c r="M197" s="1249">
        <f>SUM(M192:M196)</f>
        <v>5</v>
      </c>
      <c r="N197" s="116" t="s">
        <v>291</v>
      </c>
      <c r="P197" s="3"/>
      <c r="Q197" s="3"/>
      <c r="T197" s="1249">
        <f>SUM(T192:T196)</f>
        <v>2</v>
      </c>
      <c r="U197" s="116" t="s">
        <v>291</v>
      </c>
      <c r="W197" s="3"/>
      <c r="X197" s="3"/>
      <c r="Z197" s="1249">
        <f>SUM(Z192:Z196)</f>
        <v>3</v>
      </c>
      <c r="AA197" s="116" t="s">
        <v>291</v>
      </c>
      <c r="AC197" s="3"/>
      <c r="AD197" s="3"/>
      <c r="AF197" s="1249">
        <f>SUM(AF192:AF196)</f>
        <v>0</v>
      </c>
      <c r="AG197" s="116" t="s">
        <v>291</v>
      </c>
      <c r="AH197" s="3"/>
      <c r="AI197" s="3"/>
      <c r="AJ197" s="3"/>
      <c r="AL197" s="116">
        <f>SUM(AL192:AL196)</f>
        <v>3</v>
      </c>
      <c r="AM197" s="116" t="s">
        <v>291</v>
      </c>
      <c r="AO197" s="3"/>
      <c r="AP197" s="116">
        <f t="shared" si="9"/>
        <v>11</v>
      </c>
      <c r="AQ197" s="3"/>
    </row>
    <row r="198" spans="1:43" ht="16.5">
      <c r="A198" s="3"/>
      <c r="B198" s="3"/>
      <c r="C198" s="3"/>
      <c r="F198" s="1249"/>
      <c r="G198" s="3"/>
      <c r="I198" s="3"/>
      <c r="J198" s="3"/>
      <c r="M198" s="1249"/>
      <c r="N198" s="3"/>
      <c r="P198" s="3"/>
      <c r="Q198" s="3"/>
      <c r="T198" s="1249"/>
      <c r="U198" s="3"/>
      <c r="W198" s="3"/>
      <c r="X198" s="3"/>
      <c r="Z198" s="1249"/>
      <c r="AA198" s="3"/>
      <c r="AC198" s="3"/>
      <c r="AD198" s="3"/>
      <c r="AF198" s="1249"/>
      <c r="AG198" s="3"/>
      <c r="AH198" s="3"/>
      <c r="AI198" s="3"/>
      <c r="AJ198" s="3"/>
      <c r="AL198" s="116"/>
      <c r="AM198" s="3"/>
      <c r="AO198" s="3"/>
      <c r="AP198" s="3"/>
      <c r="AQ198" s="3"/>
    </row>
    <row r="199" spans="1:43" ht="16.5">
      <c r="A199" s="3"/>
      <c r="B199" s="3"/>
      <c r="C199" s="3"/>
      <c r="F199" s="1253">
        <f>SUM($J$5:$J145)</f>
        <v>150</v>
      </c>
      <c r="G199" s="116" t="s">
        <v>349</v>
      </c>
      <c r="I199" s="3"/>
      <c r="J199" s="3"/>
      <c r="M199" s="1253">
        <f>SUM($Q$5:$Q145)</f>
        <v>1300</v>
      </c>
      <c r="N199" s="116" t="s">
        <v>349</v>
      </c>
      <c r="P199" s="3"/>
      <c r="Q199" s="3"/>
      <c r="T199" s="1253">
        <f>SUM($X$5:$X145)</f>
        <v>800</v>
      </c>
      <c r="U199" s="116" t="s">
        <v>349</v>
      </c>
      <c r="W199" s="3"/>
      <c r="X199" s="3"/>
      <c r="Z199" s="1253">
        <f>SUM($AD$5:$AD145)</f>
        <v>600</v>
      </c>
      <c r="AA199" s="116" t="s">
        <v>349</v>
      </c>
      <c r="AC199" s="3"/>
      <c r="AD199" s="3"/>
      <c r="AF199" s="1253">
        <f>SUM($AJ$5:$AJ145)</f>
        <v>0</v>
      </c>
      <c r="AG199" s="116" t="s">
        <v>349</v>
      </c>
      <c r="AH199" s="3"/>
      <c r="AI199" s="3"/>
      <c r="AJ199" s="3"/>
      <c r="AL199" s="116"/>
      <c r="AM199" s="3"/>
      <c r="AO199" s="3"/>
      <c r="AP199" s="160">
        <f t="shared" si="9"/>
        <v>2850</v>
      </c>
      <c r="AQ199" s="3"/>
    </row>
    <row r="200" spans="6:42" ht="16.5">
      <c r="F200" s="1249"/>
      <c r="M200" s="1249"/>
      <c r="T200" s="1249"/>
      <c r="Z200" s="1249"/>
      <c r="AF200" s="1249"/>
      <c r="AL200" s="116"/>
      <c r="AP200" s="116"/>
    </row>
    <row r="201" spans="6:42" ht="16.5">
      <c r="F201" s="1249"/>
      <c r="G201" s="1"/>
      <c r="M201" s="1249"/>
      <c r="N201" s="1"/>
      <c r="T201" s="1249"/>
      <c r="U201" s="1"/>
      <c r="Z201" s="1249"/>
      <c r="AA201" s="1"/>
      <c r="AF201" s="1249"/>
      <c r="AG201" s="1"/>
      <c r="AL201" s="116"/>
      <c r="AM201" s="1"/>
      <c r="AP201" s="116"/>
    </row>
    <row r="203" spans="6:42" ht="16.5">
      <c r="F203" s="1253"/>
      <c r="G203" s="1"/>
      <c r="M203" s="1253"/>
      <c r="N203" s="1"/>
      <c r="T203" s="1253"/>
      <c r="U203" s="1"/>
      <c r="Z203" s="1253"/>
      <c r="AA203" s="1"/>
      <c r="AF203" s="1253"/>
      <c r="AG203" s="1"/>
      <c r="AH203" s="3"/>
      <c r="AP203" s="160"/>
    </row>
  </sheetData>
  <sheetProtection/>
  <mergeCells count="9">
    <mergeCell ref="J1:T1"/>
    <mergeCell ref="AL3:AP3"/>
    <mergeCell ref="Z3:AD3"/>
    <mergeCell ref="V2:X2"/>
    <mergeCell ref="AF3:AJ3"/>
    <mergeCell ref="AQ3:AR3"/>
    <mergeCell ref="F3:J3"/>
    <mergeCell ref="M3:Q3"/>
    <mergeCell ref="T3:X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5" r:id="rId1"/>
  <headerFooter alignWithMargins="0">
    <oddFooter>&amp;R&amp;24 2018</oddFooter>
  </headerFooter>
  <rowBreaks count="1" manualBreakCount="1">
    <brk id="47" max="4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V225"/>
  <sheetViews>
    <sheetView view="pageBreakPreview" zoomScale="75" zoomScaleNormal="80" zoomScaleSheetLayoutView="75" zoomScalePageLayoutView="0" workbookViewId="0" topLeftCell="A1">
      <pane xSplit="3" ySplit="4" topLeftCell="F5" activePane="bottomRight" state="frozen"/>
      <selection pane="topLeft" activeCell="AJ67" sqref="AJ67"/>
      <selection pane="topRight" activeCell="AJ67" sqref="AJ67"/>
      <selection pane="bottomLeft" activeCell="AJ67" sqref="AJ67"/>
      <selection pane="bottomRight" activeCell="F5" sqref="F5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87" hidden="1" customWidth="1"/>
    <col min="5" max="5" width="10.125" style="187" hidden="1" customWidth="1"/>
    <col min="6" max="6" width="9.75390625" style="116" customWidth="1"/>
    <col min="7" max="7" width="11.625" style="2" customWidth="1"/>
    <col min="8" max="8" width="3.125" style="3" customWidth="1"/>
    <col min="9" max="9" width="3.625" style="2" customWidth="1"/>
    <col min="10" max="10" width="5.00390625" style="2" customWidth="1"/>
    <col min="11" max="11" width="5.875" style="187" hidden="1" customWidth="1"/>
    <col min="12" max="12" width="10.125" style="187" hidden="1" customWidth="1"/>
    <col min="13" max="13" width="9.75390625" style="116" customWidth="1"/>
    <col min="14" max="14" width="11.625" style="2" customWidth="1"/>
    <col min="15" max="15" width="3.125" style="3" customWidth="1"/>
    <col min="16" max="16" width="3.625" style="2" customWidth="1"/>
    <col min="17" max="17" width="5.125" style="2" customWidth="1"/>
    <col min="18" max="18" width="5.25390625" style="187" hidden="1" customWidth="1"/>
    <col min="19" max="19" width="10.125" style="187" hidden="1" customWidth="1"/>
    <col min="20" max="20" width="10.875" style="116" customWidth="1"/>
    <col min="21" max="21" width="11.6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87" hidden="1" customWidth="1"/>
    <col min="26" max="26" width="8.625" style="116" customWidth="1"/>
    <col min="27" max="27" width="11.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87" hidden="1" customWidth="1"/>
    <col min="32" max="32" width="5.125" style="116" customWidth="1"/>
    <col min="33" max="33" width="11.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87" hidden="1" customWidth="1"/>
    <col min="38" max="38" width="6.125" style="1" customWidth="1"/>
    <col min="39" max="39" width="11.625" style="2" customWidth="1"/>
    <col min="40" max="40" width="3.125" style="3" customWidth="1"/>
    <col min="41" max="41" width="3.625" style="2" customWidth="1"/>
    <col min="42" max="42" width="5.125" style="2" customWidth="1"/>
    <col min="43" max="43" width="14.125" style="2" customWidth="1"/>
    <col min="44" max="44" width="15.125" style="2" customWidth="1"/>
    <col min="45" max="46" width="13.625" style="2" customWidth="1"/>
    <col min="47" max="47" width="12.25390625" style="2" customWidth="1"/>
    <col min="48" max="16384" width="9.00390625" style="2" customWidth="1"/>
  </cols>
  <sheetData>
    <row r="1" spans="1:46" ht="19.5">
      <c r="A1" s="98" t="s">
        <v>347</v>
      </c>
      <c r="B1" s="98"/>
      <c r="C1" s="98"/>
      <c r="D1" s="1145"/>
      <c r="E1" s="1145"/>
      <c r="F1" s="767"/>
      <c r="G1" s="98"/>
      <c r="H1" s="98"/>
      <c r="I1" s="98"/>
      <c r="J1" s="2104" t="s">
        <v>712</v>
      </c>
      <c r="K1" s="2104"/>
      <c r="L1" s="2104"/>
      <c r="M1" s="2104"/>
      <c r="N1" s="2104"/>
      <c r="O1" s="2104"/>
      <c r="P1" s="2104"/>
      <c r="Q1" s="2104"/>
      <c r="R1" s="2104"/>
      <c r="S1" s="2104"/>
      <c r="T1" s="2104"/>
      <c r="U1" s="100"/>
      <c r="V1" s="99"/>
      <c r="W1" s="100"/>
      <c r="X1" s="100"/>
      <c r="Y1" s="223"/>
      <c r="Z1" s="102"/>
      <c r="AA1" s="101"/>
      <c r="AB1" s="99"/>
      <c r="AC1" s="100"/>
      <c r="AD1" s="100"/>
      <c r="AE1" s="223"/>
      <c r="AF1" s="1564" t="str">
        <f>Jan!AF1</f>
        <v>ORIGINAL( 16 MAY 2017)</v>
      </c>
      <c r="AG1" s="101"/>
      <c r="AH1" s="102"/>
      <c r="AI1" s="98"/>
      <c r="AJ1" s="100"/>
      <c r="AK1" s="223"/>
      <c r="AL1" s="98"/>
      <c r="AM1" s="100"/>
      <c r="AN1" s="101"/>
      <c r="AO1" s="98"/>
      <c r="AP1" s="98"/>
      <c r="AQ1" s="98"/>
      <c r="AR1" s="98"/>
      <c r="AS1" s="1314" t="s">
        <v>216</v>
      </c>
      <c r="AT1" s="939">
        <v>2018</v>
      </c>
    </row>
    <row r="2" spans="1:47" ht="13.5" thickBot="1">
      <c r="A2" s="1"/>
      <c r="V2" s="2105"/>
      <c r="W2" s="2105"/>
      <c r="X2" s="2105"/>
      <c r="Y2" s="124"/>
      <c r="AE2" s="124"/>
      <c r="AF2" s="31"/>
      <c r="AG2" s="6"/>
      <c r="AH2" s="6"/>
      <c r="AI2" s="6"/>
      <c r="AJ2" s="6"/>
      <c r="AL2" s="26"/>
      <c r="AM2" s="7"/>
      <c r="AN2" s="5"/>
      <c r="AO2" s="7"/>
      <c r="AP2" s="7"/>
      <c r="AQ2" s="7"/>
      <c r="AR2" s="7"/>
      <c r="AS2" s="7"/>
      <c r="AT2" s="7"/>
      <c r="AU2" s="7"/>
    </row>
    <row r="3" spans="1:47" ht="15" customHeight="1" thickTop="1">
      <c r="A3" s="515"/>
      <c r="B3" s="516"/>
      <c r="C3" s="517"/>
      <c r="D3" s="518"/>
      <c r="E3" s="518"/>
      <c r="F3" s="2198" t="s">
        <v>121</v>
      </c>
      <c r="G3" s="2198"/>
      <c r="H3" s="2198"/>
      <c r="I3" s="2198"/>
      <c r="J3" s="2199"/>
      <c r="K3" s="519"/>
      <c r="L3" s="707"/>
      <c r="M3" s="2198" t="s">
        <v>122</v>
      </c>
      <c r="N3" s="2198"/>
      <c r="O3" s="2198"/>
      <c r="P3" s="2198"/>
      <c r="Q3" s="2199"/>
      <c r="R3" s="519"/>
      <c r="S3" s="707"/>
      <c r="T3" s="2198" t="s">
        <v>123</v>
      </c>
      <c r="U3" s="2198"/>
      <c r="V3" s="2198"/>
      <c r="W3" s="2198"/>
      <c r="X3" s="2199"/>
      <c r="Y3" s="519"/>
      <c r="Z3" s="2198" t="s">
        <v>124</v>
      </c>
      <c r="AA3" s="2198"/>
      <c r="AB3" s="2198"/>
      <c r="AC3" s="2198"/>
      <c r="AD3" s="2199"/>
      <c r="AE3" s="519"/>
      <c r="AF3" s="2200" t="s">
        <v>311</v>
      </c>
      <c r="AG3" s="2198"/>
      <c r="AH3" s="2198"/>
      <c r="AI3" s="2198"/>
      <c r="AJ3" s="2201"/>
      <c r="AK3" s="519"/>
      <c r="AL3" s="2197" t="s">
        <v>4</v>
      </c>
      <c r="AM3" s="2197"/>
      <c r="AN3" s="2197"/>
      <c r="AO3" s="2197"/>
      <c r="AP3" s="2197"/>
      <c r="AQ3" s="2195" t="s">
        <v>313</v>
      </c>
      <c r="AR3" s="2196"/>
      <c r="AS3" s="520" t="s">
        <v>370</v>
      </c>
      <c r="AT3" s="521" t="s">
        <v>377</v>
      </c>
      <c r="AU3" s="522" t="s">
        <v>371</v>
      </c>
    </row>
    <row r="4" spans="1:47" ht="13.5" thickBot="1">
      <c r="A4" s="523" t="s">
        <v>125</v>
      </c>
      <c r="B4" s="524" t="s">
        <v>126</v>
      </c>
      <c r="C4" s="525" t="s">
        <v>127</v>
      </c>
      <c r="D4" s="524"/>
      <c r="E4" s="524"/>
      <c r="F4" s="688" t="s">
        <v>128</v>
      </c>
      <c r="G4" s="526" t="s">
        <v>129</v>
      </c>
      <c r="H4" s="526" t="s">
        <v>130</v>
      </c>
      <c r="I4" s="524" t="s">
        <v>132</v>
      </c>
      <c r="J4" s="525" t="s">
        <v>131</v>
      </c>
      <c r="K4" s="524"/>
      <c r="L4" s="524"/>
      <c r="M4" s="688" t="s">
        <v>128</v>
      </c>
      <c r="N4" s="526" t="s">
        <v>129</v>
      </c>
      <c r="O4" s="526" t="s">
        <v>130</v>
      </c>
      <c r="P4" s="524" t="s">
        <v>132</v>
      </c>
      <c r="Q4" s="525" t="s">
        <v>131</v>
      </c>
      <c r="R4" s="524"/>
      <c r="S4" s="524"/>
      <c r="T4" s="688" t="s">
        <v>128</v>
      </c>
      <c r="U4" s="526" t="s">
        <v>129</v>
      </c>
      <c r="V4" s="526" t="s">
        <v>130</v>
      </c>
      <c r="W4" s="526" t="s">
        <v>132</v>
      </c>
      <c r="X4" s="525" t="s">
        <v>131</v>
      </c>
      <c r="Y4" s="524"/>
      <c r="Z4" s="688" t="s">
        <v>128</v>
      </c>
      <c r="AA4" s="526" t="s">
        <v>129</v>
      </c>
      <c r="AB4" s="526" t="s">
        <v>130</v>
      </c>
      <c r="AC4" s="526" t="s">
        <v>132</v>
      </c>
      <c r="AD4" s="525" t="s">
        <v>131</v>
      </c>
      <c r="AE4" s="524"/>
      <c r="AF4" s="688" t="s">
        <v>128</v>
      </c>
      <c r="AG4" s="526" t="s">
        <v>129</v>
      </c>
      <c r="AH4" s="526" t="s">
        <v>130</v>
      </c>
      <c r="AI4" s="526" t="s">
        <v>132</v>
      </c>
      <c r="AJ4" s="527" t="s">
        <v>131</v>
      </c>
      <c r="AK4" s="524"/>
      <c r="AL4" s="688" t="s">
        <v>128</v>
      </c>
      <c r="AM4" s="526" t="s">
        <v>129</v>
      </c>
      <c r="AN4" s="526" t="s">
        <v>130</v>
      </c>
      <c r="AO4" s="526" t="s">
        <v>132</v>
      </c>
      <c r="AP4" s="524" t="s">
        <v>131</v>
      </c>
      <c r="AQ4" s="528" t="s">
        <v>128</v>
      </c>
      <c r="AR4" s="529" t="s">
        <v>128</v>
      </c>
      <c r="AS4" s="530" t="s">
        <v>128</v>
      </c>
      <c r="AT4" s="530" t="s">
        <v>128</v>
      </c>
      <c r="AU4" s="531" t="s">
        <v>128</v>
      </c>
    </row>
    <row r="5" spans="1:47" s="3" customFormat="1" ht="12.75">
      <c r="A5" s="8"/>
      <c r="B5" s="535">
        <v>1</v>
      </c>
      <c r="C5" s="536" t="s">
        <v>140</v>
      </c>
      <c r="D5" s="124"/>
      <c r="E5" s="124"/>
      <c r="F5" s="31"/>
      <c r="G5" s="10"/>
      <c r="H5" s="11"/>
      <c r="I5" s="6"/>
      <c r="J5" s="53"/>
      <c r="K5" s="124"/>
      <c r="L5" s="124"/>
      <c r="M5" s="31"/>
      <c r="N5" s="97"/>
      <c r="O5" s="94"/>
      <c r="P5" s="95"/>
      <c r="Q5" s="96"/>
      <c r="R5" s="124" t="s">
        <v>140</v>
      </c>
      <c r="S5" s="124"/>
      <c r="T5" s="31" t="s">
        <v>397</v>
      </c>
      <c r="U5" s="10"/>
      <c r="V5" s="6"/>
      <c r="W5" s="11"/>
      <c r="X5" s="53"/>
      <c r="Y5" s="124"/>
      <c r="Z5" s="31"/>
      <c r="AA5" s="10"/>
      <c r="AB5" s="11"/>
      <c r="AC5" s="11"/>
      <c r="AD5" s="53"/>
      <c r="AE5" s="124"/>
      <c r="AF5" s="248"/>
      <c r="AG5" s="13"/>
      <c r="AH5" s="13"/>
      <c r="AI5" s="11"/>
      <c r="AJ5" s="74"/>
      <c r="AK5" s="124"/>
      <c r="AL5" s="116"/>
      <c r="AM5" s="10"/>
      <c r="AN5" s="11"/>
      <c r="AO5" s="11"/>
      <c r="AP5" s="6"/>
      <c r="AQ5" s="67"/>
      <c r="AR5" s="50"/>
      <c r="AS5" s="50"/>
      <c r="AT5" s="63"/>
      <c r="AU5" s="12"/>
    </row>
    <row r="6" spans="1:47" s="3" customFormat="1" ht="12.75">
      <c r="A6" s="8" t="s">
        <v>361</v>
      </c>
      <c r="B6" s="376"/>
      <c r="C6" s="536"/>
      <c r="D6" s="124"/>
      <c r="E6" s="124"/>
      <c r="F6" s="31"/>
      <c r="G6" s="10"/>
      <c r="H6" s="11"/>
      <c r="I6" s="6"/>
      <c r="J6" s="53"/>
      <c r="K6" s="124"/>
      <c r="L6" s="124"/>
      <c r="M6" s="31"/>
      <c r="N6" s="10"/>
      <c r="O6" s="11"/>
      <c r="P6" s="6"/>
      <c r="Q6" s="53"/>
      <c r="R6" s="124"/>
      <c r="S6" s="124"/>
      <c r="T6" s="31"/>
      <c r="U6" s="10"/>
      <c r="V6" s="6"/>
      <c r="W6" s="11"/>
      <c r="X6" s="53"/>
      <c r="Y6" s="124"/>
      <c r="Z6" s="31"/>
      <c r="AA6" s="10"/>
      <c r="AB6" s="11"/>
      <c r="AC6" s="11"/>
      <c r="AD6" s="53"/>
      <c r="AE6" s="124"/>
      <c r="AF6" s="248"/>
      <c r="AG6" s="13"/>
      <c r="AH6" s="13"/>
      <c r="AI6" s="11"/>
      <c r="AJ6" s="74"/>
      <c r="AK6" s="124"/>
      <c r="AL6" s="116"/>
      <c r="AM6" s="10"/>
      <c r="AN6" s="11"/>
      <c r="AO6" s="11"/>
      <c r="AP6" s="6"/>
      <c r="AQ6" s="67"/>
      <c r="AR6" s="50"/>
      <c r="AS6" s="50"/>
      <c r="AT6" s="63"/>
      <c r="AU6" s="12"/>
    </row>
    <row r="7" spans="1:47" s="18" customFormat="1" ht="12.75">
      <c r="A7" s="8"/>
      <c r="B7" s="783"/>
      <c r="C7" s="864"/>
      <c r="D7" s="125"/>
      <c r="E7" s="125"/>
      <c r="F7" s="365"/>
      <c r="G7" s="17"/>
      <c r="H7" s="19"/>
      <c r="J7" s="56"/>
      <c r="K7" s="125"/>
      <c r="L7" s="125"/>
      <c r="M7" s="365"/>
      <c r="N7" s="17"/>
      <c r="O7" s="19"/>
      <c r="Q7" s="56"/>
      <c r="R7" s="125"/>
      <c r="S7" s="125"/>
      <c r="T7" s="365"/>
      <c r="U7" s="17"/>
      <c r="W7" s="19"/>
      <c r="X7" s="56"/>
      <c r="Y7" s="125"/>
      <c r="Z7" s="365"/>
      <c r="AA7" s="17"/>
      <c r="AB7" s="19"/>
      <c r="AC7" s="19"/>
      <c r="AD7" s="56"/>
      <c r="AE7" s="125"/>
      <c r="AF7" s="532"/>
      <c r="AG7" s="21"/>
      <c r="AH7" s="21"/>
      <c r="AI7" s="19"/>
      <c r="AJ7" s="192"/>
      <c r="AK7" s="125"/>
      <c r="AL7" s="365"/>
      <c r="AM7" s="17"/>
      <c r="AN7" s="19"/>
      <c r="AO7" s="19"/>
      <c r="AQ7" s="92"/>
      <c r="AR7" s="51"/>
      <c r="AS7" s="51"/>
      <c r="AT7" s="64"/>
      <c r="AU7" s="20"/>
    </row>
    <row r="8" spans="1:47" s="3" customFormat="1" ht="12.75">
      <c r="A8" s="8"/>
      <c r="B8" s="535">
        <v>2</v>
      </c>
      <c r="C8" s="536" t="s">
        <v>142</v>
      </c>
      <c r="D8" s="124" t="s">
        <v>142</v>
      </c>
      <c r="E8" s="124" t="s">
        <v>559</v>
      </c>
      <c r="F8" s="31" t="s">
        <v>555</v>
      </c>
      <c r="G8" s="10"/>
      <c r="H8" s="11"/>
      <c r="I8" s="6"/>
      <c r="J8" s="53"/>
      <c r="K8" s="124"/>
      <c r="L8" s="124"/>
      <c r="M8" s="31"/>
      <c r="N8" s="10"/>
      <c r="O8" s="11"/>
      <c r="P8" s="6"/>
      <c r="Q8" s="53"/>
      <c r="R8" s="124"/>
      <c r="S8" s="124"/>
      <c r="T8" s="31"/>
      <c r="U8" s="10"/>
      <c r="V8" s="6"/>
      <c r="W8" s="11"/>
      <c r="X8" s="53"/>
      <c r="Y8" s="124" t="s">
        <v>142</v>
      </c>
      <c r="Z8" s="31" t="s">
        <v>551</v>
      </c>
      <c r="AA8" s="607"/>
      <c r="AB8" s="608"/>
      <c r="AC8" s="608"/>
      <c r="AD8" s="981"/>
      <c r="AE8" s="124"/>
      <c r="AF8" s="248"/>
      <c r="AG8" s="13"/>
      <c r="AH8" s="13"/>
      <c r="AI8" s="11"/>
      <c r="AJ8" s="74"/>
      <c r="AK8" s="124"/>
      <c r="AL8" s="116"/>
      <c r="AM8" s="10"/>
      <c r="AN8" s="11"/>
      <c r="AO8" s="11"/>
      <c r="AP8" s="6"/>
      <c r="AQ8" s="67"/>
      <c r="AR8" s="50"/>
      <c r="AS8" s="50"/>
      <c r="AT8" s="63"/>
      <c r="AU8" s="12"/>
    </row>
    <row r="9" spans="1:47" s="3" customFormat="1" ht="12.75">
      <c r="A9" s="8"/>
      <c r="B9" s="376"/>
      <c r="C9" s="536"/>
      <c r="D9" s="124"/>
      <c r="E9" s="124"/>
      <c r="F9" s="31" t="s">
        <v>269</v>
      </c>
      <c r="G9" s="10"/>
      <c r="H9" s="11"/>
      <c r="I9" s="6"/>
      <c r="J9" s="53"/>
      <c r="K9" s="124"/>
      <c r="L9" s="124"/>
      <c r="M9" s="31"/>
      <c r="N9" s="10"/>
      <c r="O9" s="11"/>
      <c r="P9" s="6"/>
      <c r="Q9" s="53"/>
      <c r="R9" s="124"/>
      <c r="S9" s="124"/>
      <c r="T9" s="31"/>
      <c r="U9" s="10"/>
      <c r="V9" s="6"/>
      <c r="W9" s="11"/>
      <c r="X9" s="53"/>
      <c r="Y9" s="124"/>
      <c r="Z9" s="31"/>
      <c r="AA9" s="607"/>
      <c r="AB9" s="608"/>
      <c r="AC9" s="608"/>
      <c r="AD9" s="981"/>
      <c r="AE9" s="124"/>
      <c r="AF9" s="248"/>
      <c r="AG9" s="13"/>
      <c r="AH9" s="13"/>
      <c r="AI9" s="11"/>
      <c r="AJ9" s="74"/>
      <c r="AK9" s="124"/>
      <c r="AL9" s="116"/>
      <c r="AM9" s="10"/>
      <c r="AN9" s="11"/>
      <c r="AO9" s="11"/>
      <c r="AP9" s="6"/>
      <c r="AQ9" s="67"/>
      <c r="AR9" s="50"/>
      <c r="AS9" s="50"/>
      <c r="AT9" s="63"/>
      <c r="AU9" s="12"/>
    </row>
    <row r="10" spans="1:47" s="3" customFormat="1" ht="12.75">
      <c r="A10" s="8"/>
      <c r="B10" s="783"/>
      <c r="C10" s="864"/>
      <c r="D10" s="125"/>
      <c r="E10" s="125"/>
      <c r="F10" s="365"/>
      <c r="G10" s="17"/>
      <c r="H10" s="19"/>
      <c r="I10" s="18"/>
      <c r="J10" s="56"/>
      <c r="K10" s="125"/>
      <c r="L10" s="125"/>
      <c r="M10" s="365"/>
      <c r="N10" s="17"/>
      <c r="O10" s="19"/>
      <c r="P10" s="18"/>
      <c r="Q10" s="56"/>
      <c r="R10" s="125"/>
      <c r="S10" s="125"/>
      <c r="T10" s="365"/>
      <c r="U10" s="157"/>
      <c r="V10" s="282"/>
      <c r="W10" s="280"/>
      <c r="X10" s="281"/>
      <c r="Y10" s="125"/>
      <c r="Z10" s="365"/>
      <c r="AA10" s="604"/>
      <c r="AB10" s="605"/>
      <c r="AC10" s="605"/>
      <c r="AD10" s="606"/>
      <c r="AE10" s="125"/>
      <c r="AF10" s="532"/>
      <c r="AG10" s="21"/>
      <c r="AH10" s="21"/>
      <c r="AI10" s="19"/>
      <c r="AJ10" s="192"/>
      <c r="AK10" s="125"/>
      <c r="AL10" s="365"/>
      <c r="AM10" s="17"/>
      <c r="AN10" s="19"/>
      <c r="AO10" s="19"/>
      <c r="AP10" s="18"/>
      <c r="AQ10" s="92"/>
      <c r="AR10" s="51"/>
      <c r="AS10" s="51"/>
      <c r="AT10" s="64"/>
      <c r="AU10" s="20"/>
    </row>
    <row r="11" spans="1:47" s="3" customFormat="1" ht="12.75">
      <c r="A11" s="8"/>
      <c r="B11" s="535">
        <v>3</v>
      </c>
      <c r="C11" s="536" t="s">
        <v>144</v>
      </c>
      <c r="D11" s="124"/>
      <c r="E11" s="124"/>
      <c r="F11" s="31"/>
      <c r="G11" s="10"/>
      <c r="H11" s="11"/>
      <c r="I11" s="6"/>
      <c r="J11" s="53"/>
      <c r="K11" s="124" t="s">
        <v>144</v>
      </c>
      <c r="L11" s="124"/>
      <c r="M11" s="115" t="s">
        <v>504</v>
      </c>
      <c r="N11" s="612"/>
      <c r="O11" s="613"/>
      <c r="P11" s="621"/>
      <c r="Q11" s="614"/>
      <c r="R11" s="284" t="s">
        <v>144</v>
      </c>
      <c r="S11" s="284"/>
      <c r="T11" s="115" t="s">
        <v>322</v>
      </c>
      <c r="U11" s="551" t="s">
        <v>417</v>
      </c>
      <c r="V11" s="553"/>
      <c r="W11" s="552"/>
      <c r="X11" s="554"/>
      <c r="Y11" s="124"/>
      <c r="Z11" s="31"/>
      <c r="AA11" s="10"/>
      <c r="AB11" s="11"/>
      <c r="AC11" s="11"/>
      <c r="AD11" s="53"/>
      <c r="AE11" s="124"/>
      <c r="AF11" s="248"/>
      <c r="AG11" s="13"/>
      <c r="AH11" s="13"/>
      <c r="AI11" s="11"/>
      <c r="AJ11" s="74"/>
      <c r="AK11" s="124" t="s">
        <v>144</v>
      </c>
      <c r="AL11" s="248" t="s">
        <v>246</v>
      </c>
      <c r="AM11" s="10"/>
      <c r="AN11" s="11"/>
      <c r="AO11" s="11"/>
      <c r="AP11" s="6"/>
      <c r="AQ11" s="67"/>
      <c r="AR11" s="50"/>
      <c r="AS11" s="50"/>
      <c r="AT11" s="63"/>
      <c r="AU11" s="12"/>
    </row>
    <row r="12" spans="1:47" s="3" customFormat="1" ht="12.75">
      <c r="A12" s="8"/>
      <c r="B12" s="535"/>
      <c r="C12" s="536"/>
      <c r="D12" s="124"/>
      <c r="E12" s="124"/>
      <c r="F12" s="31"/>
      <c r="G12" s="10"/>
      <c r="H12" s="11"/>
      <c r="I12" s="6"/>
      <c r="J12" s="53"/>
      <c r="K12" s="124"/>
      <c r="L12" s="124"/>
      <c r="M12" s="115"/>
      <c r="N12" s="612"/>
      <c r="O12" s="613"/>
      <c r="P12" s="621"/>
      <c r="Q12" s="614"/>
      <c r="R12" s="124"/>
      <c r="S12" s="124"/>
      <c r="T12" s="115" t="s">
        <v>113</v>
      </c>
      <c r="U12" s="551" t="s">
        <v>94</v>
      </c>
      <c r="V12" s="553"/>
      <c r="W12" s="552"/>
      <c r="X12" s="554"/>
      <c r="Y12" s="124"/>
      <c r="Z12" s="31"/>
      <c r="AA12" s="10"/>
      <c r="AB12" s="11"/>
      <c r="AC12" s="11"/>
      <c r="AD12" s="53"/>
      <c r="AE12" s="124"/>
      <c r="AF12" s="248"/>
      <c r="AG12" s="13"/>
      <c r="AH12" s="13"/>
      <c r="AI12" s="11"/>
      <c r="AJ12" s="74"/>
      <c r="AK12" s="124"/>
      <c r="AL12" s="31"/>
      <c r="AM12" s="10"/>
      <c r="AN12" s="11"/>
      <c r="AO12" s="11"/>
      <c r="AP12" s="6"/>
      <c r="AQ12" s="67"/>
      <c r="AR12" s="50"/>
      <c r="AS12" s="50"/>
      <c r="AT12" s="63"/>
      <c r="AU12" s="12"/>
    </row>
    <row r="13" spans="1:47" s="3" customFormat="1" ht="12.75">
      <c r="A13" s="8"/>
      <c r="B13" s="535"/>
      <c r="C13" s="536"/>
      <c r="D13" s="124"/>
      <c r="E13" s="124"/>
      <c r="F13" s="31"/>
      <c r="G13" s="10"/>
      <c r="H13" s="11"/>
      <c r="I13" s="6"/>
      <c r="J13" s="53"/>
      <c r="K13" s="124"/>
      <c r="L13" s="124"/>
      <c r="M13" s="115"/>
      <c r="N13" s="612"/>
      <c r="O13" s="613"/>
      <c r="P13" s="621"/>
      <c r="Q13" s="614"/>
      <c r="R13" s="124"/>
      <c r="S13" s="124"/>
      <c r="T13" s="115" t="s">
        <v>379</v>
      </c>
      <c r="U13" s="551" t="s">
        <v>93</v>
      </c>
      <c r="V13" s="553"/>
      <c r="W13" s="552"/>
      <c r="X13" s="554"/>
      <c r="Y13" s="124"/>
      <c r="Z13" s="31"/>
      <c r="AA13" s="10"/>
      <c r="AB13" s="11"/>
      <c r="AC13" s="11"/>
      <c r="AD13" s="53"/>
      <c r="AE13" s="124"/>
      <c r="AF13" s="248"/>
      <c r="AG13" s="13"/>
      <c r="AH13" s="13"/>
      <c r="AI13" s="11"/>
      <c r="AJ13" s="74"/>
      <c r="AK13" s="124"/>
      <c r="AL13" s="31"/>
      <c r="AM13" s="10"/>
      <c r="AN13" s="11"/>
      <c r="AO13" s="11"/>
      <c r="AP13" s="6"/>
      <c r="AQ13" s="67"/>
      <c r="AR13" s="50"/>
      <c r="AS13" s="50"/>
      <c r="AT13" s="63"/>
      <c r="AU13" s="12"/>
    </row>
    <row r="14" spans="1:47" s="3" customFormat="1" ht="12.75">
      <c r="A14" s="8"/>
      <c r="B14" s="535"/>
      <c r="C14" s="536"/>
      <c r="D14" s="124"/>
      <c r="E14" s="124"/>
      <c r="F14" s="31"/>
      <c r="G14" s="10"/>
      <c r="H14" s="11"/>
      <c r="I14" s="6"/>
      <c r="J14" s="53"/>
      <c r="K14" s="124"/>
      <c r="L14" s="124"/>
      <c r="M14" s="115"/>
      <c r="N14" s="612"/>
      <c r="O14" s="613"/>
      <c r="P14" s="621"/>
      <c r="Q14" s="614"/>
      <c r="R14" s="124"/>
      <c r="S14" s="124"/>
      <c r="T14" s="115"/>
      <c r="U14" s="551" t="s">
        <v>418</v>
      </c>
      <c r="V14" s="553" t="s">
        <v>146</v>
      </c>
      <c r="W14" s="552">
        <v>16</v>
      </c>
      <c r="X14" s="780">
        <v>1000</v>
      </c>
      <c r="Y14" s="124"/>
      <c r="Z14" s="31"/>
      <c r="AA14" s="10"/>
      <c r="AB14" s="11"/>
      <c r="AC14" s="11"/>
      <c r="AD14" s="53"/>
      <c r="AE14" s="124"/>
      <c r="AF14" s="248"/>
      <c r="AG14" s="13"/>
      <c r="AH14" s="13"/>
      <c r="AI14" s="11"/>
      <c r="AJ14" s="74"/>
      <c r="AK14" s="124"/>
      <c r="AL14" s="31"/>
      <c r="AM14" s="10"/>
      <c r="AN14" s="11"/>
      <c r="AO14" s="11"/>
      <c r="AP14" s="6"/>
      <c r="AQ14" s="67"/>
      <c r="AR14" s="50"/>
      <c r="AS14" s="50"/>
      <c r="AT14" s="63"/>
      <c r="AU14" s="12"/>
    </row>
    <row r="15" spans="1:47" s="3" customFormat="1" ht="12.75">
      <c r="A15" s="8"/>
      <c r="B15" s="535"/>
      <c r="C15" s="536"/>
      <c r="D15" s="124"/>
      <c r="E15" s="124"/>
      <c r="F15" s="31"/>
      <c r="G15" s="10"/>
      <c r="H15" s="11"/>
      <c r="I15" s="6"/>
      <c r="J15" s="53"/>
      <c r="K15" s="124"/>
      <c r="L15" s="124"/>
      <c r="M15" s="115"/>
      <c r="N15" s="612"/>
      <c r="O15" s="613"/>
      <c r="P15" s="621"/>
      <c r="Q15" s="614"/>
      <c r="R15" s="124"/>
      <c r="S15" s="124"/>
      <c r="T15" s="115"/>
      <c r="U15" s="607" t="s">
        <v>235</v>
      </c>
      <c r="V15" s="615"/>
      <c r="W15" s="608"/>
      <c r="X15" s="616"/>
      <c r="Y15" s="124"/>
      <c r="Z15" s="31"/>
      <c r="AA15" s="10"/>
      <c r="AB15" s="11"/>
      <c r="AC15" s="11"/>
      <c r="AD15" s="53"/>
      <c r="AE15" s="124"/>
      <c r="AF15" s="248"/>
      <c r="AG15" s="13"/>
      <c r="AH15" s="13"/>
      <c r="AI15" s="11"/>
      <c r="AJ15" s="74"/>
      <c r="AK15" s="124"/>
      <c r="AL15" s="31"/>
      <c r="AM15" s="10"/>
      <c r="AN15" s="11"/>
      <c r="AO15" s="11"/>
      <c r="AP15" s="6"/>
      <c r="AQ15" s="67"/>
      <c r="AR15" s="50"/>
      <c r="AS15" s="50"/>
      <c r="AT15" s="63"/>
      <c r="AU15" s="12"/>
    </row>
    <row r="16" spans="1:47" s="3" customFormat="1" ht="12.75">
      <c r="A16" s="8"/>
      <c r="B16" s="535"/>
      <c r="C16" s="536"/>
      <c r="D16" s="124"/>
      <c r="E16" s="124"/>
      <c r="F16" s="31"/>
      <c r="G16" s="10"/>
      <c r="H16" s="11"/>
      <c r="I16" s="6"/>
      <c r="J16" s="53"/>
      <c r="K16" s="124"/>
      <c r="L16" s="124"/>
      <c r="M16" s="115"/>
      <c r="N16" s="612"/>
      <c r="O16" s="613"/>
      <c r="P16" s="621"/>
      <c r="Q16" s="614"/>
      <c r="R16" s="124"/>
      <c r="S16" s="124"/>
      <c r="T16" s="115"/>
      <c r="U16" s="607" t="s">
        <v>136</v>
      </c>
      <c r="V16" s="615" t="s">
        <v>135</v>
      </c>
      <c r="W16" s="608">
        <v>14</v>
      </c>
      <c r="X16" s="755">
        <v>250</v>
      </c>
      <c r="Y16" s="124"/>
      <c r="Z16" s="31"/>
      <c r="AA16" s="10"/>
      <c r="AB16" s="11"/>
      <c r="AC16" s="11"/>
      <c r="AD16" s="53"/>
      <c r="AE16" s="124"/>
      <c r="AF16" s="248"/>
      <c r="AG16" s="13"/>
      <c r="AH16" s="13"/>
      <c r="AI16" s="11"/>
      <c r="AJ16" s="74"/>
      <c r="AK16" s="124"/>
      <c r="AL16" s="31"/>
      <c r="AM16" s="10"/>
      <c r="AN16" s="11"/>
      <c r="AO16" s="11"/>
      <c r="AP16" s="6"/>
      <c r="AQ16" s="67"/>
      <c r="AR16" s="50"/>
      <c r="AS16" s="50"/>
      <c r="AT16" s="63"/>
      <c r="AU16" s="12"/>
    </row>
    <row r="17" spans="1:47" s="3" customFormat="1" ht="12.75">
      <c r="A17" s="8"/>
      <c r="B17" s="535"/>
      <c r="C17" s="536"/>
      <c r="D17" s="124"/>
      <c r="E17" s="124"/>
      <c r="F17" s="31"/>
      <c r="G17" s="10"/>
      <c r="H17" s="11"/>
      <c r="I17" s="6"/>
      <c r="J17" s="53"/>
      <c r="K17" s="124"/>
      <c r="L17" s="124"/>
      <c r="M17" s="115"/>
      <c r="N17" s="612"/>
      <c r="O17" s="613"/>
      <c r="P17" s="621"/>
      <c r="Q17" s="614"/>
      <c r="R17" s="124"/>
      <c r="S17" s="124"/>
      <c r="T17" s="115"/>
      <c r="U17" s="612" t="s">
        <v>236</v>
      </c>
      <c r="V17" s="621"/>
      <c r="W17" s="613"/>
      <c r="X17" s="756"/>
      <c r="Y17" s="124"/>
      <c r="Z17" s="31"/>
      <c r="AA17" s="10"/>
      <c r="AB17" s="11"/>
      <c r="AC17" s="11"/>
      <c r="AD17" s="53"/>
      <c r="AE17" s="124"/>
      <c r="AF17" s="248"/>
      <c r="AG17" s="13"/>
      <c r="AH17" s="13"/>
      <c r="AI17" s="11"/>
      <c r="AJ17" s="74"/>
      <c r="AK17" s="124"/>
      <c r="AL17" s="31"/>
      <c r="AM17" s="10"/>
      <c r="AN17" s="11"/>
      <c r="AO17" s="11"/>
      <c r="AP17" s="6"/>
      <c r="AQ17" s="67"/>
      <c r="AR17" s="50"/>
      <c r="AS17" s="50"/>
      <c r="AT17" s="63"/>
      <c r="AU17" s="12"/>
    </row>
    <row r="18" spans="1:47" s="3" customFormat="1" ht="12.75">
      <c r="A18" s="8"/>
      <c r="B18" s="535"/>
      <c r="C18" s="536"/>
      <c r="D18" s="124"/>
      <c r="E18" s="124"/>
      <c r="F18" s="31"/>
      <c r="G18" s="10"/>
      <c r="H18" s="11"/>
      <c r="I18" s="6"/>
      <c r="J18" s="53"/>
      <c r="K18" s="124"/>
      <c r="L18" s="124"/>
      <c r="M18" s="115"/>
      <c r="N18" s="612"/>
      <c r="O18" s="613"/>
      <c r="P18" s="621"/>
      <c r="Q18" s="614"/>
      <c r="R18" s="124"/>
      <c r="S18" s="124"/>
      <c r="T18" s="115"/>
      <c r="U18" s="612" t="s">
        <v>136</v>
      </c>
      <c r="V18" s="621" t="s">
        <v>135</v>
      </c>
      <c r="W18" s="613">
        <v>14</v>
      </c>
      <c r="X18" s="756">
        <v>250</v>
      </c>
      <c r="Y18" s="124"/>
      <c r="Z18" s="31"/>
      <c r="AA18" s="10"/>
      <c r="AB18" s="11"/>
      <c r="AC18" s="11"/>
      <c r="AD18" s="53"/>
      <c r="AE18" s="124"/>
      <c r="AF18" s="248"/>
      <c r="AG18" s="13"/>
      <c r="AH18" s="13"/>
      <c r="AI18" s="11"/>
      <c r="AJ18" s="74"/>
      <c r="AK18" s="124"/>
      <c r="AL18" s="31"/>
      <c r="AM18" s="10"/>
      <c r="AN18" s="11"/>
      <c r="AO18" s="11"/>
      <c r="AP18" s="6"/>
      <c r="AQ18" s="67"/>
      <c r="AR18" s="50"/>
      <c r="AS18" s="50"/>
      <c r="AT18" s="63"/>
      <c r="AU18" s="12"/>
    </row>
    <row r="19" spans="1:47" s="3" customFormat="1" ht="12.75">
      <c r="A19" s="8"/>
      <c r="B19" s="535"/>
      <c r="C19" s="536"/>
      <c r="D19" s="124"/>
      <c r="E19" s="124"/>
      <c r="F19" s="31"/>
      <c r="G19" s="10"/>
      <c r="H19" s="11"/>
      <c r="I19" s="6"/>
      <c r="J19" s="53"/>
      <c r="K19" s="124"/>
      <c r="L19" s="124"/>
      <c r="M19" s="115"/>
      <c r="N19" s="612"/>
      <c r="O19" s="613"/>
      <c r="P19" s="621"/>
      <c r="Q19" s="614"/>
      <c r="R19" s="124"/>
      <c r="S19" s="124"/>
      <c r="T19" s="115"/>
      <c r="U19" s="547" t="s">
        <v>92</v>
      </c>
      <c r="V19" s="549"/>
      <c r="W19" s="548"/>
      <c r="X19" s="599"/>
      <c r="Y19" s="124"/>
      <c r="Z19" s="31"/>
      <c r="AA19" s="10"/>
      <c r="AB19" s="11"/>
      <c r="AC19" s="11"/>
      <c r="AD19" s="53"/>
      <c r="AE19" s="124"/>
      <c r="AF19" s="248"/>
      <c r="AG19" s="13"/>
      <c r="AH19" s="13"/>
      <c r="AI19" s="11"/>
      <c r="AJ19" s="74"/>
      <c r="AK19" s="124"/>
      <c r="AL19" s="31"/>
      <c r="AM19" s="10"/>
      <c r="AN19" s="11"/>
      <c r="AO19" s="11"/>
      <c r="AP19" s="6"/>
      <c r="AQ19" s="67"/>
      <c r="AR19" s="50"/>
      <c r="AS19" s="50"/>
      <c r="AT19" s="63"/>
      <c r="AU19" s="12"/>
    </row>
    <row r="20" spans="1:47" s="3" customFormat="1" ht="12.75">
      <c r="A20" s="8"/>
      <c r="B20" s="535"/>
      <c r="C20" s="536"/>
      <c r="D20" s="124"/>
      <c r="E20" s="124"/>
      <c r="F20" s="31"/>
      <c r="G20" s="10"/>
      <c r="H20" s="11"/>
      <c r="I20" s="6"/>
      <c r="J20" s="53"/>
      <c r="K20" s="124"/>
      <c r="L20" s="124"/>
      <c r="M20" s="115"/>
      <c r="N20" s="612"/>
      <c r="O20" s="613"/>
      <c r="P20" s="621"/>
      <c r="Q20" s="614"/>
      <c r="R20" s="124"/>
      <c r="S20" s="124"/>
      <c r="T20" s="115"/>
      <c r="U20" s="547" t="s">
        <v>154</v>
      </c>
      <c r="V20" s="549" t="s">
        <v>135</v>
      </c>
      <c r="W20" s="548">
        <v>18</v>
      </c>
      <c r="X20" s="599">
        <v>250</v>
      </c>
      <c r="Y20" s="124"/>
      <c r="Z20" s="31"/>
      <c r="AA20" s="10"/>
      <c r="AB20" s="11"/>
      <c r="AC20" s="11"/>
      <c r="AD20" s="53"/>
      <c r="AE20" s="124"/>
      <c r="AF20" s="248"/>
      <c r="AG20" s="13"/>
      <c r="AH20" s="13"/>
      <c r="AI20" s="11"/>
      <c r="AJ20" s="74"/>
      <c r="AK20" s="124"/>
      <c r="AL20" s="31"/>
      <c r="AM20" s="10"/>
      <c r="AN20" s="11"/>
      <c r="AO20" s="11"/>
      <c r="AP20" s="6"/>
      <c r="AQ20" s="67"/>
      <c r="AR20" s="50"/>
      <c r="AS20" s="50"/>
      <c r="AT20" s="63"/>
      <c r="AU20" s="12"/>
    </row>
    <row r="21" spans="1:47" s="3" customFormat="1" ht="12.75">
      <c r="A21" s="8"/>
      <c r="B21" s="535"/>
      <c r="C21" s="536"/>
      <c r="D21" s="124"/>
      <c r="E21" s="124"/>
      <c r="F21" s="31"/>
      <c r="G21" s="10"/>
      <c r="H21" s="11"/>
      <c r="I21" s="6"/>
      <c r="J21" s="53"/>
      <c r="K21" s="124"/>
      <c r="L21" s="124"/>
      <c r="M21" s="115"/>
      <c r="N21" s="612"/>
      <c r="O21" s="613"/>
      <c r="P21" s="621"/>
      <c r="Q21" s="614"/>
      <c r="R21" s="124"/>
      <c r="S21" s="124"/>
      <c r="T21" s="115"/>
      <c r="U21" s="551" t="s">
        <v>95</v>
      </c>
      <c r="V21" s="553"/>
      <c r="W21" s="552"/>
      <c r="X21" s="586"/>
      <c r="Y21" s="124"/>
      <c r="Z21" s="31"/>
      <c r="AA21" s="10"/>
      <c r="AB21" s="11"/>
      <c r="AC21" s="11"/>
      <c r="AD21" s="53"/>
      <c r="AE21" s="124"/>
      <c r="AF21" s="248"/>
      <c r="AG21" s="13"/>
      <c r="AH21" s="13"/>
      <c r="AI21" s="11"/>
      <c r="AJ21" s="74"/>
      <c r="AK21" s="124"/>
      <c r="AL21" s="31"/>
      <c r="AM21" s="10"/>
      <c r="AN21" s="11"/>
      <c r="AO21" s="11"/>
      <c r="AP21" s="6"/>
      <c r="AQ21" s="67"/>
      <c r="AR21" s="50"/>
      <c r="AS21" s="50"/>
      <c r="AT21" s="63"/>
      <c r="AU21" s="12"/>
    </row>
    <row r="22" spans="1:47" s="3" customFormat="1" ht="12.75">
      <c r="A22" s="8"/>
      <c r="B22" s="535"/>
      <c r="C22" s="536"/>
      <c r="D22" s="124"/>
      <c r="E22" s="124"/>
      <c r="F22" s="31"/>
      <c r="G22" s="10"/>
      <c r="H22" s="11"/>
      <c r="I22" s="6"/>
      <c r="J22" s="53"/>
      <c r="K22" s="124"/>
      <c r="L22" s="124"/>
      <c r="M22" s="115"/>
      <c r="N22" s="612"/>
      <c r="O22" s="613"/>
      <c r="P22" s="621"/>
      <c r="Q22" s="614"/>
      <c r="R22" s="124"/>
      <c r="S22" s="124"/>
      <c r="T22" s="115"/>
      <c r="U22" s="551" t="s">
        <v>154</v>
      </c>
      <c r="V22" s="553" t="s">
        <v>411</v>
      </c>
      <c r="W22" s="552">
        <v>10</v>
      </c>
      <c r="X22" s="554">
        <v>150</v>
      </c>
      <c r="Y22" s="124"/>
      <c r="Z22" s="31"/>
      <c r="AA22" s="10"/>
      <c r="AB22" s="11"/>
      <c r="AC22" s="11"/>
      <c r="AD22" s="53"/>
      <c r="AE22" s="124"/>
      <c r="AF22" s="248"/>
      <c r="AG22" s="13"/>
      <c r="AH22" s="13"/>
      <c r="AI22" s="11"/>
      <c r="AJ22" s="74"/>
      <c r="AK22" s="124"/>
      <c r="AL22" s="31"/>
      <c r="AM22" s="10"/>
      <c r="AN22" s="11"/>
      <c r="AO22" s="11"/>
      <c r="AP22" s="6"/>
      <c r="AQ22" s="67"/>
      <c r="AR22" s="50"/>
      <c r="AS22" s="50"/>
      <c r="AT22" s="63"/>
      <c r="AU22" s="12"/>
    </row>
    <row r="23" spans="1:47" s="3" customFormat="1" ht="12.75">
      <c r="A23" s="8"/>
      <c r="B23" s="535"/>
      <c r="C23" s="536"/>
      <c r="D23" s="124"/>
      <c r="E23" s="124"/>
      <c r="F23" s="31"/>
      <c r="G23" s="10"/>
      <c r="H23" s="11"/>
      <c r="I23" s="6"/>
      <c r="J23" s="53"/>
      <c r="K23" s="124"/>
      <c r="L23" s="124"/>
      <c r="M23" s="115"/>
      <c r="N23" s="612"/>
      <c r="O23" s="613"/>
      <c r="P23" s="621"/>
      <c r="Q23" s="614"/>
      <c r="R23" s="124"/>
      <c r="S23" s="124"/>
      <c r="T23" s="115"/>
      <c r="U23" s="551" t="s">
        <v>237</v>
      </c>
      <c r="V23" s="553" t="s">
        <v>411</v>
      </c>
      <c r="W23" s="552">
        <v>24</v>
      </c>
      <c r="X23" s="554">
        <v>150</v>
      </c>
      <c r="Y23" s="124"/>
      <c r="Z23" s="31"/>
      <c r="AA23" s="10"/>
      <c r="AB23" s="11"/>
      <c r="AC23" s="11"/>
      <c r="AD23" s="53"/>
      <c r="AE23" s="124"/>
      <c r="AF23" s="248"/>
      <c r="AG23" s="13"/>
      <c r="AH23" s="13"/>
      <c r="AI23" s="11"/>
      <c r="AJ23" s="74"/>
      <c r="AK23" s="124"/>
      <c r="AL23" s="31"/>
      <c r="AM23" s="10"/>
      <c r="AN23" s="11"/>
      <c r="AO23" s="11"/>
      <c r="AP23" s="6"/>
      <c r="AQ23" s="67"/>
      <c r="AR23" s="50"/>
      <c r="AS23" s="50"/>
      <c r="AT23" s="63"/>
      <c r="AU23" s="12"/>
    </row>
    <row r="24" spans="1:47" s="3" customFormat="1" ht="12.75">
      <c r="A24" s="8"/>
      <c r="B24" s="535"/>
      <c r="C24" s="536"/>
      <c r="D24" s="124"/>
      <c r="E24" s="124"/>
      <c r="F24" s="31"/>
      <c r="G24" s="10"/>
      <c r="H24" s="11"/>
      <c r="I24" s="6"/>
      <c r="J24" s="53"/>
      <c r="K24" s="124"/>
      <c r="L24" s="124"/>
      <c r="M24" s="115"/>
      <c r="N24" s="612"/>
      <c r="O24" s="613"/>
      <c r="P24" s="621"/>
      <c r="Q24" s="982"/>
      <c r="R24" s="124"/>
      <c r="S24" s="124"/>
      <c r="T24" s="115"/>
      <c r="U24" s="607" t="s">
        <v>669</v>
      </c>
      <c r="V24" s="615"/>
      <c r="W24" s="608"/>
      <c r="X24" s="981"/>
      <c r="Y24" s="124"/>
      <c r="Z24" s="31"/>
      <c r="AA24" s="10"/>
      <c r="AB24" s="11"/>
      <c r="AC24" s="11"/>
      <c r="AD24" s="53"/>
      <c r="AE24" s="124"/>
      <c r="AF24" s="248"/>
      <c r="AG24" s="13"/>
      <c r="AH24" s="13"/>
      <c r="AI24" s="11"/>
      <c r="AJ24" s="74"/>
      <c r="AK24" s="124"/>
      <c r="AL24" s="31"/>
      <c r="AM24" s="10"/>
      <c r="AN24" s="11"/>
      <c r="AO24" s="11"/>
      <c r="AP24" s="6"/>
      <c r="AQ24" s="67"/>
      <c r="AR24" s="50"/>
      <c r="AS24" s="50"/>
      <c r="AT24" s="63"/>
      <c r="AU24" s="12"/>
    </row>
    <row r="25" spans="1:47" s="3" customFormat="1" ht="12.75">
      <c r="A25" s="8"/>
      <c r="B25" s="535"/>
      <c r="C25" s="536"/>
      <c r="D25" s="124"/>
      <c r="E25" s="124"/>
      <c r="F25" s="31"/>
      <c r="G25" s="10"/>
      <c r="H25" s="11"/>
      <c r="I25" s="6"/>
      <c r="J25" s="53"/>
      <c r="K25" s="124"/>
      <c r="L25" s="124"/>
      <c r="M25" s="115"/>
      <c r="N25" s="612"/>
      <c r="O25" s="613"/>
      <c r="P25" s="621"/>
      <c r="Q25" s="982"/>
      <c r="R25" s="124"/>
      <c r="S25" s="124"/>
      <c r="T25" s="115"/>
      <c r="U25" s="607" t="s">
        <v>665</v>
      </c>
      <c r="V25" s="615"/>
      <c r="W25" s="608"/>
      <c r="X25" s="981"/>
      <c r="Y25" s="124"/>
      <c r="Z25" s="31"/>
      <c r="AA25" s="10"/>
      <c r="AB25" s="11"/>
      <c r="AC25" s="11"/>
      <c r="AD25" s="53"/>
      <c r="AE25" s="124"/>
      <c r="AF25" s="248"/>
      <c r="AG25" s="13"/>
      <c r="AH25" s="13"/>
      <c r="AI25" s="11"/>
      <c r="AJ25" s="74"/>
      <c r="AK25" s="124"/>
      <c r="AL25" s="31"/>
      <c r="AM25" s="10"/>
      <c r="AN25" s="11"/>
      <c r="AO25" s="11"/>
      <c r="AP25" s="6"/>
      <c r="AQ25" s="67"/>
      <c r="AR25" s="50"/>
      <c r="AS25" s="50"/>
      <c r="AT25" s="63"/>
      <c r="AU25" s="12"/>
    </row>
    <row r="26" spans="1:47" s="3" customFormat="1" ht="12.75">
      <c r="A26" s="8"/>
      <c r="B26" s="535"/>
      <c r="C26" s="536"/>
      <c r="D26" s="124"/>
      <c r="E26" s="124"/>
      <c r="F26" s="31"/>
      <c r="G26" s="10"/>
      <c r="H26" s="11"/>
      <c r="I26" s="6"/>
      <c r="J26" s="53"/>
      <c r="K26" s="124"/>
      <c r="L26" s="124"/>
      <c r="M26" s="115"/>
      <c r="N26" s="612"/>
      <c r="O26" s="613"/>
      <c r="P26" s="621"/>
      <c r="Q26" s="982"/>
      <c r="R26" s="124"/>
      <c r="S26" s="124"/>
      <c r="T26" s="115"/>
      <c r="U26" s="607" t="s">
        <v>666</v>
      </c>
      <c r="V26" s="615"/>
      <c r="W26" s="608"/>
      <c r="X26" s="981"/>
      <c r="Y26" s="124"/>
      <c r="Z26" s="31"/>
      <c r="AA26" s="10"/>
      <c r="AB26" s="11"/>
      <c r="AC26" s="11"/>
      <c r="AD26" s="53"/>
      <c r="AE26" s="124"/>
      <c r="AF26" s="248"/>
      <c r="AG26" s="13"/>
      <c r="AH26" s="13"/>
      <c r="AI26" s="11"/>
      <c r="AJ26" s="74"/>
      <c r="AK26" s="124"/>
      <c r="AL26" s="31"/>
      <c r="AM26" s="10"/>
      <c r="AN26" s="11"/>
      <c r="AO26" s="11"/>
      <c r="AP26" s="6"/>
      <c r="AQ26" s="67"/>
      <c r="AR26" s="50"/>
      <c r="AS26" s="50"/>
      <c r="AT26" s="63"/>
      <c r="AU26" s="12"/>
    </row>
    <row r="27" spans="1:47" s="3" customFormat="1" ht="12.75">
      <c r="A27" s="8"/>
      <c r="B27" s="535"/>
      <c r="C27" s="536"/>
      <c r="D27" s="124"/>
      <c r="E27" s="124"/>
      <c r="F27" s="31"/>
      <c r="G27" s="10"/>
      <c r="H27" s="11"/>
      <c r="I27" s="6"/>
      <c r="J27" s="53"/>
      <c r="K27" s="124"/>
      <c r="L27" s="124"/>
      <c r="M27" s="115"/>
      <c r="N27" s="612"/>
      <c r="O27" s="613"/>
      <c r="P27" s="621"/>
      <c r="Q27" s="982"/>
      <c r="R27" s="124"/>
      <c r="S27" s="124"/>
      <c r="T27" s="115"/>
      <c r="U27" s="607" t="s">
        <v>664</v>
      </c>
      <c r="V27" s="615"/>
      <c r="W27" s="608"/>
      <c r="X27" s="981"/>
      <c r="Y27" s="124"/>
      <c r="Z27" s="31"/>
      <c r="AA27" s="10"/>
      <c r="AB27" s="11"/>
      <c r="AC27" s="11"/>
      <c r="AD27" s="53"/>
      <c r="AE27" s="124"/>
      <c r="AF27" s="248"/>
      <c r="AG27" s="13"/>
      <c r="AH27" s="13"/>
      <c r="AI27" s="11"/>
      <c r="AJ27" s="74"/>
      <c r="AK27" s="124"/>
      <c r="AL27" s="31"/>
      <c r="AM27" s="10"/>
      <c r="AN27" s="11"/>
      <c r="AO27" s="11"/>
      <c r="AP27" s="6"/>
      <c r="AQ27" s="67"/>
      <c r="AR27" s="50"/>
      <c r="AS27" s="50"/>
      <c r="AT27" s="63"/>
      <c r="AU27" s="12"/>
    </row>
    <row r="28" spans="1:47" s="3" customFormat="1" ht="12.75">
      <c r="A28" s="8"/>
      <c r="B28" s="535"/>
      <c r="C28" s="536"/>
      <c r="D28" s="124"/>
      <c r="E28" s="124"/>
      <c r="F28" s="31"/>
      <c r="G28" s="10"/>
      <c r="H28" s="11"/>
      <c r="I28" s="6"/>
      <c r="J28" s="53"/>
      <c r="K28" s="124"/>
      <c r="L28" s="124"/>
      <c r="M28" s="115"/>
      <c r="N28" s="612"/>
      <c r="O28" s="613"/>
      <c r="P28" s="621"/>
      <c r="Q28" s="614"/>
      <c r="R28" s="124"/>
      <c r="S28" s="124"/>
      <c r="T28" s="115"/>
      <c r="U28" s="607" t="s">
        <v>667</v>
      </c>
      <c r="V28" s="615" t="s">
        <v>410</v>
      </c>
      <c r="W28" s="608">
        <v>14</v>
      </c>
      <c r="X28" s="991">
        <v>2500</v>
      </c>
      <c r="Y28" s="124"/>
      <c r="Z28" s="31"/>
      <c r="AA28" s="10"/>
      <c r="AB28" s="11"/>
      <c r="AC28" s="11"/>
      <c r="AD28" s="53"/>
      <c r="AE28" s="124"/>
      <c r="AF28" s="248"/>
      <c r="AG28" s="13"/>
      <c r="AH28" s="13"/>
      <c r="AI28" s="11"/>
      <c r="AJ28" s="74"/>
      <c r="AK28" s="124"/>
      <c r="AL28" s="31"/>
      <c r="AM28" s="10"/>
      <c r="AN28" s="11"/>
      <c r="AO28" s="11"/>
      <c r="AP28" s="6"/>
      <c r="AQ28" s="67"/>
      <c r="AR28" s="50"/>
      <c r="AS28" s="50"/>
      <c r="AT28" s="63"/>
      <c r="AU28" s="12"/>
    </row>
    <row r="29" spans="1:47" s="18" customFormat="1" ht="12.75" customHeight="1">
      <c r="A29" s="8"/>
      <c r="B29" s="783"/>
      <c r="C29" s="864"/>
      <c r="D29" s="135"/>
      <c r="E29" s="125"/>
      <c r="F29" s="532"/>
      <c r="G29" s="17"/>
      <c r="H29" s="19"/>
      <c r="I29" s="19"/>
      <c r="J29" s="56"/>
      <c r="K29" s="125"/>
      <c r="L29" s="125"/>
      <c r="M29" s="365"/>
      <c r="N29" s="625"/>
      <c r="O29" s="627"/>
      <c r="P29" s="626"/>
      <c r="Q29" s="795"/>
      <c r="R29" s="125"/>
      <c r="S29" s="125"/>
      <c r="T29" s="678"/>
      <c r="U29" s="604"/>
      <c r="V29" s="638"/>
      <c r="W29" s="605"/>
      <c r="X29" s="639"/>
      <c r="Y29" s="125"/>
      <c r="Z29" s="365"/>
      <c r="AA29" s="17"/>
      <c r="AB29" s="19"/>
      <c r="AC29" s="19"/>
      <c r="AD29" s="56"/>
      <c r="AE29" s="125"/>
      <c r="AF29" s="532"/>
      <c r="AG29" s="21"/>
      <c r="AH29" s="21"/>
      <c r="AI29" s="19"/>
      <c r="AJ29" s="192"/>
      <c r="AK29" s="125"/>
      <c r="AL29" s="365"/>
      <c r="AM29" s="17"/>
      <c r="AN29" s="19"/>
      <c r="AO29" s="19"/>
      <c r="AQ29" s="92"/>
      <c r="AR29" s="51"/>
      <c r="AS29" s="51"/>
      <c r="AT29" s="64"/>
      <c r="AU29" s="183"/>
    </row>
    <row r="30" spans="1:47" s="3" customFormat="1" ht="12.75">
      <c r="A30" s="8"/>
      <c r="B30" s="535">
        <v>4</v>
      </c>
      <c r="C30" s="536" t="s">
        <v>148</v>
      </c>
      <c r="D30" s="124" t="s">
        <v>148</v>
      </c>
      <c r="E30" s="124"/>
      <c r="F30" s="31" t="s">
        <v>149</v>
      </c>
      <c r="G30" s="1033" t="s">
        <v>703</v>
      </c>
      <c r="H30" s="1034"/>
      <c r="I30" s="1034"/>
      <c r="J30" s="1312"/>
      <c r="K30" s="124"/>
      <c r="L30" s="124"/>
      <c r="M30" s="31"/>
      <c r="N30" s="10"/>
      <c r="O30" s="11"/>
      <c r="P30" s="6"/>
      <c r="Q30" s="53"/>
      <c r="R30" s="124"/>
      <c r="S30" s="124"/>
      <c r="T30" s="248"/>
      <c r="U30" s="10"/>
      <c r="V30" s="11"/>
      <c r="W30" s="11"/>
      <c r="X30" s="53"/>
      <c r="Y30" s="124"/>
      <c r="Z30" s="31"/>
      <c r="AA30" s="10"/>
      <c r="AB30" s="11"/>
      <c r="AC30" s="11"/>
      <c r="AD30" s="53"/>
      <c r="AE30" s="124"/>
      <c r="AF30" s="248"/>
      <c r="AG30" s="13"/>
      <c r="AH30" s="13"/>
      <c r="AI30" s="11"/>
      <c r="AJ30" s="74"/>
      <c r="AK30" s="124" t="s">
        <v>148</v>
      </c>
      <c r="AL30" s="116" t="s">
        <v>150</v>
      </c>
      <c r="AM30" s="10" t="s">
        <v>104</v>
      </c>
      <c r="AN30" s="11"/>
      <c r="AO30" s="11"/>
      <c r="AP30" s="6"/>
      <c r="AQ30" s="67"/>
      <c r="AR30" s="6"/>
      <c r="AS30" s="121"/>
      <c r="AT30" s="121"/>
      <c r="AU30" s="12"/>
    </row>
    <row r="31" spans="1:47" s="3" customFormat="1" ht="12.75" customHeight="1">
      <c r="A31" s="8"/>
      <c r="B31" s="376"/>
      <c r="C31" s="536"/>
      <c r="D31" s="124"/>
      <c r="E31" s="124"/>
      <c r="F31" s="31"/>
      <c r="G31" s="768" t="s">
        <v>704</v>
      </c>
      <c r="H31" s="787" t="s">
        <v>411</v>
      </c>
      <c r="I31" s="788">
        <v>16</v>
      </c>
      <c r="J31" s="755">
        <v>150</v>
      </c>
      <c r="K31" s="124"/>
      <c r="L31" s="124"/>
      <c r="M31" s="31"/>
      <c r="N31" s="10"/>
      <c r="O31" s="11"/>
      <c r="P31" s="6"/>
      <c r="Q31" s="53"/>
      <c r="R31" s="124"/>
      <c r="S31" s="124"/>
      <c r="T31" s="31"/>
      <c r="U31" s="10"/>
      <c r="V31" s="6"/>
      <c r="W31" s="11"/>
      <c r="X31" s="53"/>
      <c r="Y31" s="124"/>
      <c r="Z31" s="31"/>
      <c r="AA31" s="10"/>
      <c r="AB31" s="11"/>
      <c r="AC31" s="11"/>
      <c r="AD31" s="53"/>
      <c r="AE31" s="124"/>
      <c r="AF31" s="248"/>
      <c r="AG31" s="13"/>
      <c r="AH31" s="13"/>
      <c r="AI31" s="11"/>
      <c r="AJ31" s="74"/>
      <c r="AK31" s="124"/>
      <c r="AL31" s="116"/>
      <c r="AM31" s="10" t="s">
        <v>651</v>
      </c>
      <c r="AN31" s="11" t="s">
        <v>410</v>
      </c>
      <c r="AO31" s="11">
        <v>12</v>
      </c>
      <c r="AP31" s="6" t="s">
        <v>343</v>
      </c>
      <c r="AQ31" s="67"/>
      <c r="AR31" s="6"/>
      <c r="AS31" s="63"/>
      <c r="AT31" s="63"/>
      <c r="AU31" s="12"/>
    </row>
    <row r="32" spans="1:47" s="3" customFormat="1" ht="12.75" customHeight="1" thickBot="1">
      <c r="A32" s="8"/>
      <c r="B32" s="824"/>
      <c r="C32" s="865"/>
      <c r="D32" s="133"/>
      <c r="E32" s="126"/>
      <c r="F32" s="366"/>
      <c r="G32" s="1292"/>
      <c r="H32" s="1289"/>
      <c r="I32" s="1290"/>
      <c r="J32" s="1291"/>
      <c r="K32" s="126"/>
      <c r="L32" s="126"/>
      <c r="M32" s="366"/>
      <c r="N32" s="78"/>
      <c r="O32" s="79"/>
      <c r="P32" s="77"/>
      <c r="Q32" s="76"/>
      <c r="R32" s="126"/>
      <c r="S32" s="126"/>
      <c r="T32" s="366"/>
      <c r="U32" s="78"/>
      <c r="V32" s="77"/>
      <c r="W32" s="79"/>
      <c r="X32" s="76"/>
      <c r="Y32" s="126"/>
      <c r="Z32" s="366"/>
      <c r="AA32" s="78"/>
      <c r="AB32" s="79"/>
      <c r="AC32" s="79"/>
      <c r="AD32" s="76"/>
      <c r="AE32" s="126"/>
      <c r="AF32" s="687"/>
      <c r="AG32" s="188"/>
      <c r="AH32" s="189"/>
      <c r="AI32" s="190"/>
      <c r="AJ32" s="198"/>
      <c r="AK32" s="126"/>
      <c r="AL32" s="366"/>
      <c r="AM32" s="78"/>
      <c r="AN32" s="79"/>
      <c r="AO32" s="79"/>
      <c r="AP32" s="80"/>
      <c r="AQ32" s="87"/>
      <c r="AR32" s="77"/>
      <c r="AS32" s="83"/>
      <c r="AT32" s="83"/>
      <c r="AU32" s="84"/>
    </row>
    <row r="33" spans="1:47" s="3" customFormat="1" ht="13.5" thickTop="1">
      <c r="A33" s="8"/>
      <c r="B33" s="535">
        <v>5</v>
      </c>
      <c r="C33" s="536" t="s">
        <v>151</v>
      </c>
      <c r="D33" s="124"/>
      <c r="E33" s="124"/>
      <c r="F33" s="31"/>
      <c r="G33" s="10"/>
      <c r="H33" s="11"/>
      <c r="I33" s="6"/>
      <c r="J33" s="53"/>
      <c r="K33" s="124"/>
      <c r="L33" s="124"/>
      <c r="M33" s="31"/>
      <c r="N33" s="10"/>
      <c r="O33" s="11"/>
      <c r="P33" s="6"/>
      <c r="Q33" s="53"/>
      <c r="R33" s="124"/>
      <c r="S33" s="124"/>
      <c r="T33" s="31"/>
      <c r="U33" s="10"/>
      <c r="V33" s="6"/>
      <c r="W33" s="11"/>
      <c r="X33" s="53"/>
      <c r="Y33" s="124"/>
      <c r="Z33" s="248"/>
      <c r="AA33" s="10"/>
      <c r="AB33" s="11"/>
      <c r="AC33" s="11"/>
      <c r="AD33" s="53"/>
      <c r="AE33" s="124" t="s">
        <v>151</v>
      </c>
      <c r="AF33" s="248" t="s">
        <v>315</v>
      </c>
      <c r="AG33" s="13"/>
      <c r="AH33" s="13"/>
      <c r="AI33" s="11"/>
      <c r="AJ33" s="74"/>
      <c r="AK33" s="124"/>
      <c r="AL33" s="116"/>
      <c r="AM33" s="10"/>
      <c r="AN33" s="11"/>
      <c r="AO33" s="11"/>
      <c r="AP33" s="6"/>
      <c r="AQ33" s="207"/>
      <c r="AR33" s="60"/>
      <c r="AS33" s="50"/>
      <c r="AT33" s="63"/>
      <c r="AU33" s="12"/>
    </row>
    <row r="34" spans="1:47" s="3" customFormat="1" ht="12.75">
      <c r="A34" s="8"/>
      <c r="B34" s="376"/>
      <c r="C34" s="536"/>
      <c r="D34" s="124"/>
      <c r="E34" s="124"/>
      <c r="F34" s="31"/>
      <c r="G34" s="10"/>
      <c r="H34" s="11"/>
      <c r="I34" s="6"/>
      <c r="J34" s="53"/>
      <c r="K34" s="124"/>
      <c r="L34" s="124"/>
      <c r="M34" s="31"/>
      <c r="N34" s="10"/>
      <c r="O34" s="11"/>
      <c r="P34" s="6"/>
      <c r="Q34" s="53"/>
      <c r="R34" s="124"/>
      <c r="S34" s="124"/>
      <c r="T34" s="31"/>
      <c r="U34" s="10"/>
      <c r="V34" s="6"/>
      <c r="W34" s="11"/>
      <c r="X34" s="53"/>
      <c r="Y34" s="124"/>
      <c r="Z34" s="31"/>
      <c r="AA34" s="10"/>
      <c r="AB34" s="11"/>
      <c r="AC34" s="11"/>
      <c r="AD34" s="53"/>
      <c r="AE34" s="124"/>
      <c r="AF34" s="248"/>
      <c r="AG34" s="13"/>
      <c r="AH34" s="13"/>
      <c r="AI34" s="11"/>
      <c r="AJ34" s="74"/>
      <c r="AK34" s="124"/>
      <c r="AL34" s="116"/>
      <c r="AM34" s="10"/>
      <c r="AN34" s="11"/>
      <c r="AO34" s="11"/>
      <c r="AP34" s="6"/>
      <c r="AQ34" s="67"/>
      <c r="AR34" s="50"/>
      <c r="AS34" s="50"/>
      <c r="AT34" s="63"/>
      <c r="AU34" s="12"/>
    </row>
    <row r="35" spans="1:47" s="18" customFormat="1" ht="12.75">
      <c r="A35" s="8"/>
      <c r="B35" s="783"/>
      <c r="C35" s="864"/>
      <c r="D35" s="125"/>
      <c r="E35" s="125"/>
      <c r="F35" s="365"/>
      <c r="G35" s="17"/>
      <c r="H35" s="19"/>
      <c r="J35" s="56"/>
      <c r="K35" s="125"/>
      <c r="L35" s="125"/>
      <c r="M35" s="365"/>
      <c r="N35" s="17"/>
      <c r="O35" s="19"/>
      <c r="Q35" s="56"/>
      <c r="R35" s="125"/>
      <c r="S35" s="125"/>
      <c r="T35" s="365"/>
      <c r="U35" s="17"/>
      <c r="W35" s="19"/>
      <c r="X35" s="56"/>
      <c r="Y35" s="125"/>
      <c r="Z35" s="365"/>
      <c r="AA35" s="17"/>
      <c r="AB35" s="19"/>
      <c r="AC35" s="19"/>
      <c r="AD35" s="56"/>
      <c r="AE35" s="125"/>
      <c r="AF35" s="532"/>
      <c r="AG35" s="21"/>
      <c r="AH35" s="21"/>
      <c r="AI35" s="19"/>
      <c r="AJ35" s="192"/>
      <c r="AK35" s="125"/>
      <c r="AL35" s="365"/>
      <c r="AM35" s="17"/>
      <c r="AN35" s="19"/>
      <c r="AO35" s="19"/>
      <c r="AQ35" s="92"/>
      <c r="AR35" s="51"/>
      <c r="AS35" s="51"/>
      <c r="AT35" s="64"/>
      <c r="AU35" s="20"/>
    </row>
    <row r="36" spans="1:47" s="3" customFormat="1" ht="12.75">
      <c r="A36" s="8"/>
      <c r="B36" s="376">
        <v>6</v>
      </c>
      <c r="C36" s="536" t="s">
        <v>134</v>
      </c>
      <c r="D36" s="124"/>
      <c r="E36" s="124"/>
      <c r="F36" s="115"/>
      <c r="G36" s="375"/>
      <c r="H36" s="376"/>
      <c r="I36" s="284"/>
      <c r="J36" s="363"/>
      <c r="K36" s="284"/>
      <c r="L36" s="284"/>
      <c r="M36" s="115"/>
      <c r="N36" s="375"/>
      <c r="O36" s="376"/>
      <c r="P36" s="284"/>
      <c r="Q36" s="363"/>
      <c r="R36" s="284" t="s">
        <v>134</v>
      </c>
      <c r="S36" s="284"/>
      <c r="T36" s="115" t="s">
        <v>397</v>
      </c>
      <c r="U36" s="10"/>
      <c r="V36" s="9"/>
      <c r="W36" s="11"/>
      <c r="X36" s="53"/>
      <c r="Y36" s="124"/>
      <c r="Z36" s="31"/>
      <c r="AA36" s="10"/>
      <c r="AB36" s="11"/>
      <c r="AC36" s="11"/>
      <c r="AD36" s="53"/>
      <c r="AE36" s="124"/>
      <c r="AF36" s="248"/>
      <c r="AG36" s="13"/>
      <c r="AH36" s="13"/>
      <c r="AI36" s="11"/>
      <c r="AJ36" s="74"/>
      <c r="AK36" s="124"/>
      <c r="AL36" s="116"/>
      <c r="AM36" s="10"/>
      <c r="AN36" s="11"/>
      <c r="AO36" s="11"/>
      <c r="AP36" s="6"/>
      <c r="AQ36" s="67"/>
      <c r="AR36" s="50"/>
      <c r="AS36" s="50"/>
      <c r="AT36" s="63"/>
      <c r="AU36" s="12"/>
    </row>
    <row r="37" spans="1:47" s="3" customFormat="1" ht="12.75">
      <c r="A37" s="8"/>
      <c r="B37" s="376"/>
      <c r="C37" s="536"/>
      <c r="D37" s="124"/>
      <c r="E37" s="124"/>
      <c r="F37" s="115"/>
      <c r="G37" s="375"/>
      <c r="H37" s="376"/>
      <c r="I37" s="284"/>
      <c r="J37" s="363"/>
      <c r="K37" s="284"/>
      <c r="L37" s="284"/>
      <c r="M37" s="115"/>
      <c r="N37" s="375"/>
      <c r="O37" s="376"/>
      <c r="P37" s="284"/>
      <c r="Q37" s="363"/>
      <c r="R37" s="284"/>
      <c r="S37" s="284"/>
      <c r="T37" s="115"/>
      <c r="U37" s="10"/>
      <c r="V37" s="6"/>
      <c r="W37" s="11"/>
      <c r="X37" s="53"/>
      <c r="Y37" s="124"/>
      <c r="Z37" s="31"/>
      <c r="AA37" s="10"/>
      <c r="AB37" s="11"/>
      <c r="AC37" s="11"/>
      <c r="AD37" s="53"/>
      <c r="AE37" s="124"/>
      <c r="AF37" s="248"/>
      <c r="AG37" s="13"/>
      <c r="AH37" s="13"/>
      <c r="AI37" s="11"/>
      <c r="AJ37" s="74"/>
      <c r="AK37" s="124"/>
      <c r="AL37" s="116"/>
      <c r="AM37" s="10"/>
      <c r="AN37" s="11"/>
      <c r="AO37" s="11"/>
      <c r="AP37" s="6"/>
      <c r="AQ37" s="67"/>
      <c r="AR37" s="50"/>
      <c r="AS37" s="50"/>
      <c r="AT37" s="63"/>
      <c r="AU37" s="12"/>
    </row>
    <row r="38" spans="1:47" s="18" customFormat="1" ht="12.75">
      <c r="A38" s="8"/>
      <c r="B38" s="783"/>
      <c r="C38" s="864"/>
      <c r="D38" s="125"/>
      <c r="E38" s="125"/>
      <c r="F38" s="678"/>
      <c r="G38" s="782"/>
      <c r="H38" s="783"/>
      <c r="I38" s="786"/>
      <c r="J38" s="784"/>
      <c r="K38" s="786"/>
      <c r="L38" s="786"/>
      <c r="M38" s="678"/>
      <c r="N38" s="782"/>
      <c r="O38" s="783"/>
      <c r="P38" s="786"/>
      <c r="Q38" s="784"/>
      <c r="R38" s="786"/>
      <c r="S38" s="786"/>
      <c r="T38" s="678"/>
      <c r="U38" s="17"/>
      <c r="W38" s="19"/>
      <c r="X38" s="56"/>
      <c r="Y38" s="125"/>
      <c r="Z38" s="365"/>
      <c r="AA38" s="17"/>
      <c r="AB38" s="19"/>
      <c r="AC38" s="19"/>
      <c r="AD38" s="56"/>
      <c r="AE38" s="125"/>
      <c r="AF38" s="532"/>
      <c r="AG38" s="21"/>
      <c r="AH38" s="21"/>
      <c r="AI38" s="19"/>
      <c r="AJ38" s="192"/>
      <c r="AK38" s="125"/>
      <c r="AL38" s="365"/>
      <c r="AM38" s="17"/>
      <c r="AN38" s="19"/>
      <c r="AO38" s="19"/>
      <c r="AQ38" s="92"/>
      <c r="AR38" s="51"/>
      <c r="AS38" s="51"/>
      <c r="AT38" s="64"/>
      <c r="AU38" s="20"/>
    </row>
    <row r="39" spans="1:47" s="3" customFormat="1" ht="16.5">
      <c r="A39" s="1985" t="s">
        <v>245</v>
      </c>
      <c r="B39" s="376">
        <v>7</v>
      </c>
      <c r="C39" s="536" t="s">
        <v>137</v>
      </c>
      <c r="D39" s="124"/>
      <c r="E39" s="124"/>
      <c r="F39" s="115"/>
      <c r="G39" s="2048" t="s">
        <v>655</v>
      </c>
      <c r="H39" s="376"/>
      <c r="I39" s="284"/>
      <c r="J39" s="363"/>
      <c r="K39" s="284" t="s">
        <v>137</v>
      </c>
      <c r="L39" s="284"/>
      <c r="M39" s="115" t="s">
        <v>504</v>
      </c>
      <c r="N39" s="375"/>
      <c r="O39" s="376"/>
      <c r="P39" s="284"/>
      <c r="Q39" s="363"/>
      <c r="R39" s="284"/>
      <c r="S39" s="284"/>
      <c r="T39" s="2049"/>
      <c r="U39" s="10"/>
      <c r="V39" s="6"/>
      <c r="W39" s="11"/>
      <c r="X39" s="53"/>
      <c r="Y39" s="124"/>
      <c r="Z39" s="31"/>
      <c r="AA39" s="10"/>
      <c r="AB39" s="11"/>
      <c r="AC39" s="11"/>
      <c r="AD39" s="53"/>
      <c r="AE39" s="124"/>
      <c r="AF39" s="248"/>
      <c r="AG39" s="13"/>
      <c r="AH39" s="13"/>
      <c r="AI39" s="11"/>
      <c r="AJ39" s="74"/>
      <c r="AK39" s="124"/>
      <c r="AL39" s="116"/>
      <c r="AM39" s="10"/>
      <c r="AN39" s="11"/>
      <c r="AO39" s="11"/>
      <c r="AP39" s="6"/>
      <c r="AQ39" s="67"/>
      <c r="AR39" s="50"/>
      <c r="AS39" s="50"/>
      <c r="AT39" s="63"/>
      <c r="AU39" s="12"/>
    </row>
    <row r="40" spans="1:47" s="3" customFormat="1" ht="12.75">
      <c r="A40" s="8"/>
      <c r="B40" s="376"/>
      <c r="C40" s="536"/>
      <c r="D40" s="124"/>
      <c r="E40" s="124"/>
      <c r="F40" s="115"/>
      <c r="G40" s="375"/>
      <c r="H40" s="376"/>
      <c r="I40" s="284"/>
      <c r="J40" s="363"/>
      <c r="K40" s="284"/>
      <c r="L40" s="284"/>
      <c r="M40" s="115"/>
      <c r="N40" s="375"/>
      <c r="O40" s="376"/>
      <c r="P40" s="284"/>
      <c r="Q40" s="363"/>
      <c r="R40" s="284"/>
      <c r="S40" s="284"/>
      <c r="T40" s="115"/>
      <c r="U40" s="10"/>
      <c r="V40" s="6"/>
      <c r="W40" s="11"/>
      <c r="X40" s="53"/>
      <c r="Y40" s="124"/>
      <c r="Z40" s="31"/>
      <c r="AA40" s="10"/>
      <c r="AB40" s="11"/>
      <c r="AC40" s="11"/>
      <c r="AD40" s="53"/>
      <c r="AE40" s="124"/>
      <c r="AF40" s="248"/>
      <c r="AG40" s="13"/>
      <c r="AH40" s="13"/>
      <c r="AI40" s="11"/>
      <c r="AJ40" s="74"/>
      <c r="AK40" s="124"/>
      <c r="AL40" s="116"/>
      <c r="AM40" s="10"/>
      <c r="AN40" s="11"/>
      <c r="AO40" s="11"/>
      <c r="AP40" s="6"/>
      <c r="AQ40" s="67"/>
      <c r="AR40" s="50"/>
      <c r="AS40" s="50"/>
      <c r="AT40" s="63"/>
      <c r="AU40" s="12"/>
    </row>
    <row r="41" spans="1:47" s="18" customFormat="1" ht="12.75">
      <c r="A41" s="8"/>
      <c r="B41" s="783"/>
      <c r="C41" s="864"/>
      <c r="D41" s="125"/>
      <c r="E41" s="125"/>
      <c r="F41" s="678"/>
      <c r="G41" s="782"/>
      <c r="H41" s="783"/>
      <c r="I41" s="786"/>
      <c r="J41" s="784"/>
      <c r="K41" s="786"/>
      <c r="L41" s="786"/>
      <c r="M41" s="678"/>
      <c r="N41" s="782"/>
      <c r="O41" s="783"/>
      <c r="P41" s="786"/>
      <c r="Q41" s="784"/>
      <c r="R41" s="786"/>
      <c r="S41" s="786"/>
      <c r="T41" s="678"/>
      <c r="U41" s="17"/>
      <c r="W41" s="19"/>
      <c r="X41" s="56"/>
      <c r="Y41" s="125"/>
      <c r="Z41" s="365"/>
      <c r="AA41" s="17"/>
      <c r="AB41" s="19"/>
      <c r="AC41" s="19"/>
      <c r="AD41" s="56"/>
      <c r="AE41" s="125"/>
      <c r="AF41" s="532"/>
      <c r="AG41" s="21"/>
      <c r="AH41" s="21"/>
      <c r="AI41" s="19"/>
      <c r="AJ41" s="192"/>
      <c r="AK41" s="125"/>
      <c r="AL41" s="365"/>
      <c r="AM41" s="17"/>
      <c r="AN41" s="19"/>
      <c r="AO41" s="19"/>
      <c r="AQ41" s="92"/>
      <c r="AR41" s="51"/>
      <c r="AS41" s="51"/>
      <c r="AT41" s="64"/>
      <c r="AU41" s="20"/>
    </row>
    <row r="42" spans="1:47" s="3" customFormat="1" ht="12.75">
      <c r="A42" s="8"/>
      <c r="B42" s="376">
        <v>8</v>
      </c>
      <c r="C42" s="536" t="s">
        <v>140</v>
      </c>
      <c r="D42" s="124" t="s">
        <v>140</v>
      </c>
      <c r="E42" s="124"/>
      <c r="F42" s="115" t="s">
        <v>555</v>
      </c>
      <c r="G42" s="375"/>
      <c r="H42" s="376"/>
      <c r="I42" s="284"/>
      <c r="J42" s="363"/>
      <c r="K42" s="284"/>
      <c r="L42" s="284"/>
      <c r="M42" s="115"/>
      <c r="N42" s="375"/>
      <c r="O42" s="376"/>
      <c r="P42" s="284"/>
      <c r="Q42" s="363"/>
      <c r="R42" s="284" t="s">
        <v>140</v>
      </c>
      <c r="S42" s="284" t="s">
        <v>747</v>
      </c>
      <c r="T42" s="1057" t="s">
        <v>322</v>
      </c>
      <c r="U42" s="10"/>
      <c r="V42" s="9"/>
      <c r="W42" s="11"/>
      <c r="X42" s="53"/>
      <c r="Y42" s="124"/>
      <c r="Z42" s="31"/>
      <c r="AA42" s="10"/>
      <c r="AB42" s="11"/>
      <c r="AC42" s="11"/>
      <c r="AD42" s="53"/>
      <c r="AE42" s="124"/>
      <c r="AF42" s="248"/>
      <c r="AG42" s="13"/>
      <c r="AH42" s="13"/>
      <c r="AI42" s="11"/>
      <c r="AJ42" s="74"/>
      <c r="AK42" s="124"/>
      <c r="AL42" s="116"/>
      <c r="AM42" s="10"/>
      <c r="AN42" s="11"/>
      <c r="AO42" s="11"/>
      <c r="AP42" s="6"/>
      <c r="AQ42" s="67"/>
      <c r="AR42" s="50"/>
      <c r="AS42" s="50"/>
      <c r="AT42" s="63"/>
      <c r="AU42" s="12"/>
    </row>
    <row r="43" spans="1:47" s="3" customFormat="1" ht="12.75">
      <c r="A43" s="8"/>
      <c r="B43" s="376"/>
      <c r="C43" s="536"/>
      <c r="D43" s="124"/>
      <c r="E43" s="124"/>
      <c r="F43" s="115" t="s">
        <v>268</v>
      </c>
      <c r="G43" s="375"/>
      <c r="H43" s="376"/>
      <c r="I43" s="284"/>
      <c r="J43" s="363"/>
      <c r="K43" s="284"/>
      <c r="L43" s="284"/>
      <c r="M43" s="115"/>
      <c r="N43" s="375"/>
      <c r="O43" s="376"/>
      <c r="P43" s="284"/>
      <c r="Q43" s="363"/>
      <c r="R43" s="284"/>
      <c r="S43" s="284"/>
      <c r="T43" s="115" t="s">
        <v>269</v>
      </c>
      <c r="U43" s="10"/>
      <c r="V43" s="9"/>
      <c r="W43" s="11"/>
      <c r="X43" s="53"/>
      <c r="Y43" s="124"/>
      <c r="Z43" s="31"/>
      <c r="AA43" s="10"/>
      <c r="AB43" s="11"/>
      <c r="AC43" s="11"/>
      <c r="AD43" s="53"/>
      <c r="AE43" s="124"/>
      <c r="AF43" s="248"/>
      <c r="AG43" s="13"/>
      <c r="AH43" s="13"/>
      <c r="AI43" s="11"/>
      <c r="AJ43" s="74"/>
      <c r="AK43" s="124"/>
      <c r="AL43" s="116"/>
      <c r="AM43" s="10"/>
      <c r="AN43" s="11"/>
      <c r="AO43" s="11"/>
      <c r="AP43" s="6"/>
      <c r="AQ43" s="67"/>
      <c r="AR43" s="50"/>
      <c r="AS43" s="50"/>
      <c r="AT43" s="63"/>
      <c r="AU43" s="12"/>
    </row>
    <row r="44" spans="1:47" s="18" customFormat="1" ht="12.75">
      <c r="A44" s="8"/>
      <c r="B44" s="783"/>
      <c r="C44" s="864"/>
      <c r="D44" s="125"/>
      <c r="E44" s="125"/>
      <c r="F44" s="678"/>
      <c r="G44" s="782"/>
      <c r="H44" s="783"/>
      <c r="I44" s="786"/>
      <c r="J44" s="784"/>
      <c r="K44" s="786"/>
      <c r="L44" s="786"/>
      <c r="M44" s="678"/>
      <c r="N44" s="782"/>
      <c r="O44" s="783"/>
      <c r="P44" s="786"/>
      <c r="Q44" s="784"/>
      <c r="R44" s="786"/>
      <c r="S44" s="786"/>
      <c r="T44" s="750"/>
      <c r="U44" s="17"/>
      <c r="V44" s="19"/>
      <c r="W44" s="19"/>
      <c r="X44" s="56"/>
      <c r="Y44" s="125"/>
      <c r="Z44" s="365"/>
      <c r="AA44" s="17"/>
      <c r="AB44" s="19"/>
      <c r="AC44" s="19"/>
      <c r="AD44" s="56"/>
      <c r="AE44" s="125"/>
      <c r="AF44" s="532"/>
      <c r="AG44" s="21"/>
      <c r="AH44" s="21"/>
      <c r="AI44" s="19"/>
      <c r="AJ44" s="192"/>
      <c r="AK44" s="125"/>
      <c r="AL44" s="365"/>
      <c r="AM44" s="17"/>
      <c r="AN44" s="19"/>
      <c r="AO44" s="19"/>
      <c r="AQ44" s="92"/>
      <c r="AR44" s="51"/>
      <c r="AS44" s="51"/>
      <c r="AT44" s="64"/>
      <c r="AU44" s="20"/>
    </row>
    <row r="45" spans="1:47" s="3" customFormat="1" ht="12.75">
      <c r="A45" s="827"/>
      <c r="B45" s="376">
        <v>9</v>
      </c>
      <c r="C45" s="536" t="s">
        <v>142</v>
      </c>
      <c r="D45" s="124"/>
      <c r="E45" s="124"/>
      <c r="F45" s="31"/>
      <c r="G45" s="375"/>
      <c r="H45" s="376"/>
      <c r="I45" s="284"/>
      <c r="J45" s="363"/>
      <c r="K45" s="929"/>
      <c r="L45" s="929"/>
      <c r="M45" s="115"/>
      <c r="N45" s="375"/>
      <c r="O45" s="376"/>
      <c r="P45" s="284"/>
      <c r="Q45" s="363"/>
      <c r="R45" s="929"/>
      <c r="S45" s="929"/>
      <c r="T45" s="115"/>
      <c r="U45" s="583"/>
      <c r="V45" s="585"/>
      <c r="W45" s="584"/>
      <c r="X45" s="586"/>
      <c r="Y45" s="929" t="s">
        <v>142</v>
      </c>
      <c r="Z45" s="115" t="s">
        <v>552</v>
      </c>
      <c r="AA45" s="10"/>
      <c r="AB45" s="11"/>
      <c r="AC45" s="11"/>
      <c r="AD45" s="53"/>
      <c r="AE45" s="124"/>
      <c r="AF45" s="248"/>
      <c r="AG45" s="13"/>
      <c r="AH45" s="13"/>
      <c r="AI45" s="11"/>
      <c r="AJ45" s="74"/>
      <c r="AK45" s="124"/>
      <c r="AL45" s="116"/>
      <c r="AM45" s="10"/>
      <c r="AN45" s="11"/>
      <c r="AO45" s="11"/>
      <c r="AP45" s="6"/>
      <c r="AQ45" s="67"/>
      <c r="AR45" s="50"/>
      <c r="AS45" s="50"/>
      <c r="AT45" s="63"/>
      <c r="AU45" s="12"/>
    </row>
    <row r="46" spans="1:47" s="3" customFormat="1" ht="12.75">
      <c r="A46" s="8"/>
      <c r="B46" s="376"/>
      <c r="C46" s="536"/>
      <c r="D46" s="134"/>
      <c r="E46" s="124"/>
      <c r="F46" s="248"/>
      <c r="G46" s="375"/>
      <c r="H46" s="376"/>
      <c r="I46" s="284"/>
      <c r="J46" s="363"/>
      <c r="K46" s="929"/>
      <c r="L46" s="929"/>
      <c r="M46" s="115"/>
      <c r="N46" s="375"/>
      <c r="O46" s="376"/>
      <c r="P46" s="284"/>
      <c r="Q46" s="363"/>
      <c r="R46" s="929"/>
      <c r="S46" s="929"/>
      <c r="T46" s="115"/>
      <c r="U46" s="583"/>
      <c r="V46" s="585"/>
      <c r="W46" s="584"/>
      <c r="X46" s="586"/>
      <c r="Y46" s="929"/>
      <c r="Z46" s="115"/>
      <c r="AA46" s="10"/>
      <c r="AB46" s="11"/>
      <c r="AC46" s="11"/>
      <c r="AD46" s="53"/>
      <c r="AE46" s="252"/>
      <c r="AF46" s="369"/>
      <c r="AG46" s="13"/>
      <c r="AH46" s="13"/>
      <c r="AI46" s="11"/>
      <c r="AJ46" s="74"/>
      <c r="AK46" s="124"/>
      <c r="AL46" s="116"/>
      <c r="AM46" s="10"/>
      <c r="AN46" s="11"/>
      <c r="AO46" s="11"/>
      <c r="AP46" s="6"/>
      <c r="AQ46" s="67"/>
      <c r="AR46" s="50"/>
      <c r="AS46" s="50"/>
      <c r="AT46" s="63"/>
      <c r="AU46" s="12"/>
    </row>
    <row r="47" spans="1:47" s="18" customFormat="1" ht="13.5" thickBot="1">
      <c r="A47" s="8"/>
      <c r="B47" s="783"/>
      <c r="C47" s="864"/>
      <c r="D47" s="125"/>
      <c r="E47" s="125"/>
      <c r="F47" s="115"/>
      <c r="G47" s="375"/>
      <c r="H47" s="376"/>
      <c r="I47" s="284"/>
      <c r="J47" s="363"/>
      <c r="K47" s="929"/>
      <c r="L47" s="929"/>
      <c r="M47" s="678"/>
      <c r="N47" s="782"/>
      <c r="O47" s="376"/>
      <c r="P47" s="284"/>
      <c r="Q47" s="363"/>
      <c r="R47" s="929"/>
      <c r="S47" s="929"/>
      <c r="T47" s="115"/>
      <c r="U47" s="596"/>
      <c r="V47" s="598"/>
      <c r="W47" s="597"/>
      <c r="X47" s="992"/>
      <c r="Y47" s="930"/>
      <c r="Z47" s="678"/>
      <c r="AA47" s="17"/>
      <c r="AB47" s="19"/>
      <c r="AC47" s="19"/>
      <c r="AD47" s="56"/>
      <c r="AE47" s="250"/>
      <c r="AF47" s="370"/>
      <c r="AG47" s="21"/>
      <c r="AH47" s="21"/>
      <c r="AI47" s="19"/>
      <c r="AJ47" s="192"/>
      <c r="AK47" s="125"/>
      <c r="AL47" s="365"/>
      <c r="AM47" s="17"/>
      <c r="AN47" s="19"/>
      <c r="AO47" s="19"/>
      <c r="AQ47" s="92"/>
      <c r="AR47" s="51"/>
      <c r="AS47" s="51"/>
      <c r="AT47" s="64"/>
      <c r="AU47" s="20"/>
    </row>
    <row r="48" spans="1:47" s="3" customFormat="1" ht="13.5" thickTop="1">
      <c r="A48" s="829" t="s">
        <v>395</v>
      </c>
      <c r="B48" s="376">
        <v>10</v>
      </c>
      <c r="C48" s="536" t="s">
        <v>144</v>
      </c>
      <c r="D48" s="124"/>
      <c r="E48" s="124"/>
      <c r="F48" s="1057"/>
      <c r="G48" s="670"/>
      <c r="H48" s="669"/>
      <c r="I48" s="671"/>
      <c r="J48" s="668"/>
      <c r="K48" s="929"/>
      <c r="L48" s="929"/>
      <c r="M48" s="367"/>
      <c r="N48" s="1449"/>
      <c r="O48" s="1450"/>
      <c r="P48" s="1450"/>
      <c r="Q48" s="1451"/>
      <c r="R48" s="994" t="s">
        <v>144</v>
      </c>
      <c r="S48" s="994"/>
      <c r="T48" s="1057" t="s">
        <v>322</v>
      </c>
      <c r="U48" s="1060" t="s">
        <v>97</v>
      </c>
      <c r="V48" s="1062"/>
      <c r="W48" s="1061"/>
      <c r="X48" s="1063"/>
      <c r="Y48" s="929"/>
      <c r="Z48" s="115"/>
      <c r="AA48" s="10"/>
      <c r="AB48" s="11"/>
      <c r="AC48" s="11"/>
      <c r="AD48" s="53"/>
      <c r="AE48" s="252"/>
      <c r="AF48" s="369"/>
      <c r="AG48" s="13"/>
      <c r="AH48" s="13"/>
      <c r="AI48" s="11"/>
      <c r="AJ48" s="74"/>
      <c r="AK48" s="124" t="s">
        <v>144</v>
      </c>
      <c r="AL48" s="248" t="s">
        <v>246</v>
      </c>
      <c r="AM48" s="10" t="s">
        <v>42</v>
      </c>
      <c r="AN48" s="11"/>
      <c r="AO48" s="11"/>
      <c r="AP48" s="6"/>
      <c r="AQ48" s="67"/>
      <c r="AR48" s="50"/>
      <c r="AS48" s="50"/>
      <c r="AT48" s="63"/>
      <c r="AU48" s="12"/>
    </row>
    <row r="49" spans="1:47" s="3" customFormat="1" ht="12.75">
      <c r="A49" s="8"/>
      <c r="B49" s="376"/>
      <c r="C49" s="536"/>
      <c r="D49" s="124"/>
      <c r="E49" s="124"/>
      <c r="F49" s="1021"/>
      <c r="G49" s="375"/>
      <c r="H49" s="376"/>
      <c r="I49" s="284"/>
      <c r="J49" s="363"/>
      <c r="K49" s="929"/>
      <c r="L49" s="929"/>
      <c r="M49" s="1021"/>
      <c r="N49" s="596"/>
      <c r="O49" s="597"/>
      <c r="P49" s="597"/>
      <c r="Q49" s="992"/>
      <c r="R49" s="929"/>
      <c r="S49" s="929"/>
      <c r="T49" s="1021"/>
      <c r="U49" s="583" t="s">
        <v>136</v>
      </c>
      <c r="V49" s="1507" t="s">
        <v>135</v>
      </c>
      <c r="W49" s="584">
        <v>18</v>
      </c>
      <c r="X49" s="995">
        <v>400</v>
      </c>
      <c r="Y49" s="929"/>
      <c r="Z49" s="115"/>
      <c r="AA49" s="10"/>
      <c r="AB49" s="11"/>
      <c r="AC49" s="11"/>
      <c r="AD49" s="53"/>
      <c r="AE49" s="252"/>
      <c r="AF49" s="369"/>
      <c r="AG49" s="13"/>
      <c r="AH49" s="13"/>
      <c r="AI49" s="11"/>
      <c r="AJ49" s="74"/>
      <c r="AK49" s="124"/>
      <c r="AL49" s="31"/>
      <c r="AM49" s="10" t="s">
        <v>43</v>
      </c>
      <c r="AN49" s="11" t="s">
        <v>146</v>
      </c>
      <c r="AO49" s="11">
        <v>20</v>
      </c>
      <c r="AP49" s="6" t="s">
        <v>343</v>
      </c>
      <c r="AQ49" s="67"/>
      <c r="AR49" s="50"/>
      <c r="AS49" s="50"/>
      <c r="AT49" s="63"/>
      <c r="AU49" s="12"/>
    </row>
    <row r="50" spans="1:47" s="3" customFormat="1" ht="12.75">
      <c r="A50" s="8"/>
      <c r="B50" s="376"/>
      <c r="C50" s="536"/>
      <c r="D50" s="124"/>
      <c r="E50" s="124"/>
      <c r="F50" s="1021"/>
      <c r="G50" s="375"/>
      <c r="H50" s="376"/>
      <c r="I50" s="284"/>
      <c r="J50" s="363"/>
      <c r="K50" s="929"/>
      <c r="L50" s="929"/>
      <c r="M50" s="1021"/>
      <c r="N50" s="583"/>
      <c r="O50" s="584"/>
      <c r="P50" s="585"/>
      <c r="Q50" s="995"/>
      <c r="R50" s="929"/>
      <c r="S50" s="929"/>
      <c r="T50" s="1021"/>
      <c r="U50" s="596" t="s">
        <v>345</v>
      </c>
      <c r="V50" s="598" t="s">
        <v>411</v>
      </c>
      <c r="W50" s="597">
        <v>10</v>
      </c>
      <c r="X50" s="992">
        <v>150</v>
      </c>
      <c r="Y50" s="929"/>
      <c r="Z50" s="115"/>
      <c r="AA50" s="10"/>
      <c r="AB50" s="11"/>
      <c r="AC50" s="11"/>
      <c r="AD50" s="53"/>
      <c r="AE50" s="124"/>
      <c r="AF50" s="248"/>
      <c r="AG50" s="13"/>
      <c r="AH50" s="13"/>
      <c r="AI50" s="11"/>
      <c r="AJ50" s="74"/>
      <c r="AK50" s="124"/>
      <c r="AL50" s="31"/>
      <c r="AM50" s="10"/>
      <c r="AN50" s="11"/>
      <c r="AO50" s="11"/>
      <c r="AP50" s="6"/>
      <c r="AQ50" s="67"/>
      <c r="AR50" s="50"/>
      <c r="AS50" s="50"/>
      <c r="AT50" s="63"/>
      <c r="AU50" s="12"/>
    </row>
    <row r="51" spans="1:47" s="18" customFormat="1" ht="12.75">
      <c r="A51" s="8"/>
      <c r="B51" s="783"/>
      <c r="C51" s="864"/>
      <c r="D51" s="125"/>
      <c r="E51" s="125"/>
      <c r="F51" s="751"/>
      <c r="G51" s="782"/>
      <c r="H51" s="783"/>
      <c r="I51" s="786"/>
      <c r="J51" s="784"/>
      <c r="K51" s="930"/>
      <c r="L51" s="930"/>
      <c r="M51" s="1021"/>
      <c r="N51" s="375"/>
      <c r="O51" s="376"/>
      <c r="P51" s="284"/>
      <c r="Q51" s="363"/>
      <c r="R51" s="929"/>
      <c r="S51" s="929"/>
      <c r="T51" s="1021"/>
      <c r="U51" s="960"/>
      <c r="V51" s="961"/>
      <c r="W51" s="962"/>
      <c r="X51" s="1064"/>
      <c r="Y51" s="930"/>
      <c r="Z51" s="678"/>
      <c r="AA51" s="17"/>
      <c r="AB51" s="19"/>
      <c r="AC51" s="19"/>
      <c r="AD51" s="56"/>
      <c r="AE51" s="125"/>
      <c r="AF51" s="532"/>
      <c r="AG51" s="21"/>
      <c r="AH51" s="21"/>
      <c r="AI51" s="19"/>
      <c r="AJ51" s="192"/>
      <c r="AK51" s="125"/>
      <c r="AL51" s="365"/>
      <c r="AM51" s="17"/>
      <c r="AN51" s="19"/>
      <c r="AO51" s="19"/>
      <c r="AQ51" s="92"/>
      <c r="AR51" s="51"/>
      <c r="AS51" s="51"/>
      <c r="AT51" s="64"/>
      <c r="AU51" s="20"/>
    </row>
    <row r="52" spans="1:47" s="3" customFormat="1" ht="12.75">
      <c r="A52" s="829"/>
      <c r="B52" s="376">
        <v>11</v>
      </c>
      <c r="C52" s="536" t="s">
        <v>148</v>
      </c>
      <c r="D52" s="124"/>
      <c r="E52" s="124"/>
      <c r="F52" s="31"/>
      <c r="G52" s="547"/>
      <c r="H52" s="548"/>
      <c r="I52" s="549"/>
      <c r="J52" s="550"/>
      <c r="K52" s="929" t="s">
        <v>148</v>
      </c>
      <c r="L52" s="929"/>
      <c r="M52" s="1029" t="s">
        <v>504</v>
      </c>
      <c r="N52" s="1449" t="s">
        <v>31</v>
      </c>
      <c r="O52" s="1450"/>
      <c r="P52" s="1450"/>
      <c r="Q52" s="1451"/>
      <c r="R52" s="931"/>
      <c r="S52" s="931"/>
      <c r="T52" s="1057"/>
      <c r="U52" s="670"/>
      <c r="V52" s="669"/>
      <c r="W52" s="669"/>
      <c r="X52" s="668"/>
      <c r="Y52" s="929"/>
      <c r="Z52" s="115"/>
      <c r="AA52" s="10"/>
      <c r="AB52" s="11"/>
      <c r="AC52" s="11"/>
      <c r="AD52" s="53"/>
      <c r="AE52" s="124"/>
      <c r="AF52" s="248"/>
      <c r="AG52" s="97"/>
      <c r="AH52" s="94"/>
      <c r="AI52" s="94"/>
      <c r="AJ52" s="234"/>
      <c r="AK52" s="124" t="s">
        <v>148</v>
      </c>
      <c r="AL52" s="116" t="s">
        <v>325</v>
      </c>
      <c r="AM52" s="10"/>
      <c r="AN52" s="11"/>
      <c r="AO52" s="11"/>
      <c r="AP52" s="50"/>
      <c r="AQ52" s="67"/>
      <c r="AR52" s="50"/>
      <c r="AS52" s="50"/>
      <c r="AT52" s="63"/>
      <c r="AU52" s="12"/>
    </row>
    <row r="53" spans="1:47" s="3" customFormat="1" ht="15" customHeight="1">
      <c r="A53" s="8"/>
      <c r="B53" s="376"/>
      <c r="C53" s="536"/>
      <c r="D53" s="124"/>
      <c r="E53" s="124"/>
      <c r="F53" s="31"/>
      <c r="G53" s="547"/>
      <c r="H53" s="548"/>
      <c r="I53" s="549"/>
      <c r="J53" s="992"/>
      <c r="K53" s="929"/>
      <c r="L53" s="929"/>
      <c r="M53" s="1021"/>
      <c r="N53" s="596" t="s">
        <v>136</v>
      </c>
      <c r="O53" s="597" t="s">
        <v>411</v>
      </c>
      <c r="P53" s="597">
        <v>11</v>
      </c>
      <c r="Q53" s="992">
        <v>150</v>
      </c>
      <c r="R53" s="932"/>
      <c r="S53" s="932"/>
      <c r="T53" s="1065"/>
      <c r="U53" s="826"/>
      <c r="V53" s="826"/>
      <c r="W53" s="826"/>
      <c r="X53" s="363"/>
      <c r="Y53" s="929"/>
      <c r="Z53" s="115"/>
      <c r="AA53" s="10"/>
      <c r="AB53" s="11"/>
      <c r="AC53" s="11"/>
      <c r="AD53" s="53"/>
      <c r="AE53" s="124"/>
      <c r="AF53" s="248"/>
      <c r="AG53" s="10"/>
      <c r="AH53" s="11"/>
      <c r="AI53" s="11"/>
      <c r="AJ53" s="74"/>
      <c r="AK53" s="124"/>
      <c r="AL53" s="116"/>
      <c r="AM53" s="10"/>
      <c r="AN53" s="11"/>
      <c r="AO53" s="11"/>
      <c r="AP53" s="50"/>
      <c r="AQ53" s="67"/>
      <c r="AR53" s="50"/>
      <c r="AS53" s="50"/>
      <c r="AT53" s="63"/>
      <c r="AU53" s="12"/>
    </row>
    <row r="54" spans="1:47" s="3" customFormat="1" ht="13.5" thickBot="1">
      <c r="A54" s="8"/>
      <c r="B54" s="824"/>
      <c r="C54" s="865"/>
      <c r="D54" s="126"/>
      <c r="E54" s="126"/>
      <c r="F54" s="1058"/>
      <c r="G54" s="812"/>
      <c r="H54" s="824"/>
      <c r="I54" s="1059"/>
      <c r="J54" s="825"/>
      <c r="K54" s="959"/>
      <c r="L54" s="959"/>
      <c r="M54" s="1058"/>
      <c r="N54" s="600"/>
      <c r="O54" s="601"/>
      <c r="P54" s="602"/>
      <c r="Q54" s="603"/>
      <c r="R54" s="958"/>
      <c r="S54" s="959"/>
      <c r="T54" s="1058"/>
      <c r="U54" s="812"/>
      <c r="V54" s="1059"/>
      <c r="W54" s="824"/>
      <c r="X54" s="825"/>
      <c r="Y54" s="933"/>
      <c r="Z54" s="679"/>
      <c r="AA54" s="78"/>
      <c r="AB54" s="79"/>
      <c r="AC54" s="79"/>
      <c r="AD54" s="76"/>
      <c r="AE54" s="126"/>
      <c r="AF54" s="533"/>
      <c r="AG54" s="78"/>
      <c r="AH54" s="79"/>
      <c r="AI54" s="79"/>
      <c r="AJ54" s="193"/>
      <c r="AK54" s="126"/>
      <c r="AL54" s="366"/>
      <c r="AM54" s="78"/>
      <c r="AN54" s="79"/>
      <c r="AO54" s="79"/>
      <c r="AP54" s="80"/>
      <c r="AQ54" s="87"/>
      <c r="AR54" s="80"/>
      <c r="AS54" s="80"/>
      <c r="AT54" s="83"/>
      <c r="AU54" s="84"/>
    </row>
    <row r="55" spans="1:47" s="3" customFormat="1" ht="13.5" thickTop="1">
      <c r="A55" s="8"/>
      <c r="B55" s="376">
        <v>12</v>
      </c>
      <c r="C55" s="536" t="s">
        <v>151</v>
      </c>
      <c r="D55" s="124"/>
      <c r="E55" s="124"/>
      <c r="F55" s="31"/>
      <c r="G55" s="11"/>
      <c r="H55" s="11"/>
      <c r="I55" s="6"/>
      <c r="J55" s="53"/>
      <c r="K55" s="124"/>
      <c r="L55" s="124"/>
      <c r="M55" s="31"/>
      <c r="N55" s="11"/>
      <c r="O55" s="11"/>
      <c r="P55" s="6"/>
      <c r="Q55" s="53"/>
      <c r="R55" s="124"/>
      <c r="S55" s="124"/>
      <c r="T55" s="31"/>
      <c r="U55" s="11"/>
      <c r="V55" s="9"/>
      <c r="W55" s="11"/>
      <c r="X55" s="53"/>
      <c r="Y55" s="124" t="s">
        <v>151</v>
      </c>
      <c r="Z55" s="248" t="s">
        <v>551</v>
      </c>
      <c r="AA55" s="11"/>
      <c r="AB55" s="11"/>
      <c r="AC55" s="11"/>
      <c r="AD55" s="53"/>
      <c r="AE55" s="124"/>
      <c r="AF55" s="248"/>
      <c r="AG55" s="13"/>
      <c r="AH55" s="13"/>
      <c r="AI55" s="11"/>
      <c r="AJ55" s="74"/>
      <c r="AK55" s="124"/>
      <c r="AL55" s="116"/>
      <c r="AM55" s="10"/>
      <c r="AN55" s="11"/>
      <c r="AO55" s="11"/>
      <c r="AP55" s="62"/>
      <c r="AQ55" s="202"/>
      <c r="AR55" s="54"/>
      <c r="AS55" s="54"/>
      <c r="AT55" s="65"/>
      <c r="AU55" s="168"/>
    </row>
    <row r="56" spans="1:47" s="3" customFormat="1" ht="12.75">
      <c r="A56" s="8" t="s">
        <v>361</v>
      </c>
      <c r="B56" s="376"/>
      <c r="C56" s="536"/>
      <c r="D56" s="124"/>
      <c r="E56" s="124"/>
      <c r="F56" s="31"/>
      <c r="G56" s="11"/>
      <c r="H56" s="11"/>
      <c r="I56" s="6"/>
      <c r="J56" s="53"/>
      <c r="K56" s="124"/>
      <c r="L56" s="124"/>
      <c r="M56" s="31"/>
      <c r="N56" s="11"/>
      <c r="O56" s="11"/>
      <c r="P56" s="6"/>
      <c r="Q56" s="53"/>
      <c r="R56" s="124"/>
      <c r="S56" s="124"/>
      <c r="T56" s="31"/>
      <c r="U56" s="11"/>
      <c r="V56" s="9"/>
      <c r="W56" s="11"/>
      <c r="X56" s="53"/>
      <c r="Y56" s="124"/>
      <c r="Z56" s="31"/>
      <c r="AA56" s="11"/>
      <c r="AB56" s="11"/>
      <c r="AC56" s="11"/>
      <c r="AD56" s="53"/>
      <c r="AE56" s="124"/>
      <c r="AF56" s="248"/>
      <c r="AG56" s="13"/>
      <c r="AH56" s="13"/>
      <c r="AI56" s="11"/>
      <c r="AJ56" s="74"/>
      <c r="AK56" s="124"/>
      <c r="AL56" s="116"/>
      <c r="AM56" s="10"/>
      <c r="AN56" s="11"/>
      <c r="AO56" s="11"/>
      <c r="AP56" s="62"/>
      <c r="AQ56" s="202"/>
      <c r="AR56" s="54"/>
      <c r="AS56" s="54"/>
      <c r="AT56" s="65"/>
      <c r="AU56" s="168"/>
    </row>
    <row r="57" spans="1:47" s="18" customFormat="1" ht="12.75">
      <c r="A57" s="8"/>
      <c r="B57" s="783"/>
      <c r="C57" s="864"/>
      <c r="D57" s="125"/>
      <c r="E57" s="125"/>
      <c r="F57" s="365"/>
      <c r="G57" s="19"/>
      <c r="H57" s="19"/>
      <c r="J57" s="56"/>
      <c r="K57" s="125"/>
      <c r="L57" s="125"/>
      <c r="M57" s="365"/>
      <c r="N57" s="19"/>
      <c r="O57" s="19"/>
      <c r="Q57" s="56"/>
      <c r="R57" s="125"/>
      <c r="S57" s="125"/>
      <c r="T57" s="365"/>
      <c r="U57" s="19"/>
      <c r="V57" s="16"/>
      <c r="W57" s="19"/>
      <c r="X57" s="56"/>
      <c r="Y57" s="125"/>
      <c r="Z57" s="365"/>
      <c r="AA57" s="19"/>
      <c r="AB57" s="19"/>
      <c r="AC57" s="19"/>
      <c r="AD57" s="56"/>
      <c r="AE57" s="125"/>
      <c r="AF57" s="532"/>
      <c r="AG57" s="21"/>
      <c r="AH57" s="21"/>
      <c r="AI57" s="19"/>
      <c r="AJ57" s="192"/>
      <c r="AK57" s="125"/>
      <c r="AL57" s="365"/>
      <c r="AM57" s="17"/>
      <c r="AN57" s="19"/>
      <c r="AO57" s="19"/>
      <c r="AQ57" s="92"/>
      <c r="AR57" s="51"/>
      <c r="AS57" s="51"/>
      <c r="AT57" s="64"/>
      <c r="AU57" s="20"/>
    </row>
    <row r="58" spans="1:47" s="3" customFormat="1" ht="12.75">
      <c r="A58" s="8"/>
      <c r="B58" s="376">
        <v>13</v>
      </c>
      <c r="C58" s="536" t="s">
        <v>134</v>
      </c>
      <c r="D58" s="124"/>
      <c r="E58" s="124"/>
      <c r="F58" s="31"/>
      <c r="G58" s="11"/>
      <c r="H58" s="11"/>
      <c r="I58" s="6"/>
      <c r="J58" s="53"/>
      <c r="K58" s="124"/>
      <c r="L58" s="124"/>
      <c r="M58" s="31"/>
      <c r="N58" s="10"/>
      <c r="O58" s="11"/>
      <c r="P58" s="6"/>
      <c r="Q58" s="53"/>
      <c r="R58" s="124" t="s">
        <v>134</v>
      </c>
      <c r="S58" s="124"/>
      <c r="T58" s="31" t="s">
        <v>397</v>
      </c>
      <c r="U58" s="10"/>
      <c r="V58" s="6"/>
      <c r="W58" s="11"/>
      <c r="X58" s="53"/>
      <c r="Y58" s="124"/>
      <c r="Z58" s="31"/>
      <c r="AA58" s="10"/>
      <c r="AB58" s="11"/>
      <c r="AC58" s="11"/>
      <c r="AD58" s="53"/>
      <c r="AE58" s="124"/>
      <c r="AF58" s="248"/>
      <c r="AG58" s="13"/>
      <c r="AH58" s="13"/>
      <c r="AI58" s="11"/>
      <c r="AJ58" s="74"/>
      <c r="AK58" s="124"/>
      <c r="AL58" s="116"/>
      <c r="AM58" s="11"/>
      <c r="AN58" s="11"/>
      <c r="AO58" s="11"/>
      <c r="AP58" s="6"/>
      <c r="AQ58" s="67"/>
      <c r="AR58" s="50"/>
      <c r="AS58" s="50"/>
      <c r="AT58" s="63"/>
      <c r="AU58" s="12"/>
    </row>
    <row r="59" spans="1:47" s="3" customFormat="1" ht="12.75">
      <c r="A59" s="8"/>
      <c r="B59" s="376"/>
      <c r="C59" s="536"/>
      <c r="D59" s="124"/>
      <c r="E59" s="124"/>
      <c r="F59" s="31"/>
      <c r="G59" s="11"/>
      <c r="H59" s="11"/>
      <c r="I59" s="6"/>
      <c r="J59" s="53"/>
      <c r="K59" s="124"/>
      <c r="L59" s="124"/>
      <c r="M59" s="31"/>
      <c r="N59" s="10"/>
      <c r="O59" s="11"/>
      <c r="P59" s="6"/>
      <c r="Q59" s="53"/>
      <c r="R59" s="124"/>
      <c r="S59" s="124"/>
      <c r="T59" s="31"/>
      <c r="U59" s="10"/>
      <c r="V59" s="6"/>
      <c r="W59" s="11"/>
      <c r="X59" s="53"/>
      <c r="Y59" s="124"/>
      <c r="Z59" s="31"/>
      <c r="AA59" s="10"/>
      <c r="AB59" s="11"/>
      <c r="AC59" s="11"/>
      <c r="AD59" s="53"/>
      <c r="AE59" s="124"/>
      <c r="AF59" s="248"/>
      <c r="AG59" s="13"/>
      <c r="AH59" s="13"/>
      <c r="AI59" s="11"/>
      <c r="AJ59" s="74"/>
      <c r="AK59" s="124"/>
      <c r="AL59" s="116"/>
      <c r="AM59" s="11"/>
      <c r="AN59" s="11"/>
      <c r="AO59" s="11"/>
      <c r="AP59" s="6"/>
      <c r="AQ59" s="67"/>
      <c r="AR59" s="50"/>
      <c r="AS59" s="50"/>
      <c r="AT59" s="63"/>
      <c r="AU59" s="12"/>
    </row>
    <row r="60" spans="1:47" s="3" customFormat="1" ht="12.75">
      <c r="A60" s="8"/>
      <c r="B60" s="783"/>
      <c r="C60" s="864"/>
      <c r="D60" s="125"/>
      <c r="E60" s="125"/>
      <c r="F60" s="365"/>
      <c r="G60" s="19"/>
      <c r="H60" s="19"/>
      <c r="I60" s="18"/>
      <c r="J60" s="56"/>
      <c r="K60" s="125"/>
      <c r="L60" s="125"/>
      <c r="M60" s="365"/>
      <c r="N60" s="17"/>
      <c r="O60" s="19"/>
      <c r="P60" s="18"/>
      <c r="Q60" s="56"/>
      <c r="R60" s="125"/>
      <c r="S60" s="125"/>
      <c r="T60" s="365"/>
      <c r="U60" s="17"/>
      <c r="V60" s="18"/>
      <c r="W60" s="19"/>
      <c r="X60" s="56"/>
      <c r="Y60" s="125"/>
      <c r="Z60" s="365"/>
      <c r="AA60" s="17"/>
      <c r="AB60" s="19"/>
      <c r="AC60" s="19"/>
      <c r="AD60" s="56"/>
      <c r="AE60" s="125"/>
      <c r="AF60" s="532"/>
      <c r="AG60" s="21"/>
      <c r="AH60" s="21"/>
      <c r="AI60" s="19"/>
      <c r="AJ60" s="192"/>
      <c r="AK60" s="125"/>
      <c r="AL60" s="365"/>
      <c r="AM60" s="19"/>
      <c r="AN60" s="19"/>
      <c r="AO60" s="19"/>
      <c r="AP60" s="18"/>
      <c r="AQ60" s="92"/>
      <c r="AR60" s="51"/>
      <c r="AS60" s="51"/>
      <c r="AT60" s="64"/>
      <c r="AU60" s="20"/>
    </row>
    <row r="61" spans="1:47" s="3" customFormat="1" ht="12.75">
      <c r="A61" s="8"/>
      <c r="B61" s="376">
        <v>14</v>
      </c>
      <c r="C61" s="536" t="s">
        <v>137</v>
      </c>
      <c r="D61" s="124" t="s">
        <v>137</v>
      </c>
      <c r="E61" s="124"/>
      <c r="F61" s="31" t="s">
        <v>555</v>
      </c>
      <c r="G61" s="11"/>
      <c r="H61" s="11"/>
      <c r="I61" s="6"/>
      <c r="J61" s="53"/>
      <c r="K61" s="124"/>
      <c r="L61" s="124"/>
      <c r="M61" s="31"/>
      <c r="N61" s="10"/>
      <c r="O61" s="11"/>
      <c r="P61" s="6"/>
      <c r="Q61" s="53"/>
      <c r="R61" s="124"/>
      <c r="S61" s="124"/>
      <c r="T61" s="31"/>
      <c r="U61" s="10"/>
      <c r="V61" s="9"/>
      <c r="W61" s="11"/>
      <c r="X61" s="53"/>
      <c r="Y61" s="124"/>
      <c r="Z61" s="31"/>
      <c r="AA61" s="10"/>
      <c r="AB61" s="11"/>
      <c r="AC61" s="11"/>
      <c r="AD61" s="53"/>
      <c r="AE61" s="124"/>
      <c r="AF61" s="248"/>
      <c r="AG61" s="13"/>
      <c r="AH61" s="13"/>
      <c r="AI61" s="11"/>
      <c r="AJ61" s="74"/>
      <c r="AK61" s="124"/>
      <c r="AL61" s="116"/>
      <c r="AM61" s="11"/>
      <c r="AN61" s="11"/>
      <c r="AO61" s="11"/>
      <c r="AP61" s="6"/>
      <c r="AQ61" s="67"/>
      <c r="AR61" s="50"/>
      <c r="AS61" s="50"/>
      <c r="AT61" s="63"/>
      <c r="AU61" s="12"/>
    </row>
    <row r="62" spans="1:47" s="3" customFormat="1" ht="12.75">
      <c r="A62" s="8"/>
      <c r="B62" s="376"/>
      <c r="C62" s="536"/>
      <c r="D62" s="124"/>
      <c r="E62" s="124"/>
      <c r="F62" s="31" t="s">
        <v>268</v>
      </c>
      <c r="G62" s="11"/>
      <c r="H62" s="11"/>
      <c r="I62" s="6"/>
      <c r="J62" s="53"/>
      <c r="K62" s="124"/>
      <c r="L62" s="124"/>
      <c r="M62" s="31"/>
      <c r="N62" s="10"/>
      <c r="O62" s="11"/>
      <c r="P62" s="6"/>
      <c r="Q62" s="53"/>
      <c r="R62" s="124"/>
      <c r="S62" s="124"/>
      <c r="T62" s="31"/>
      <c r="U62" s="10"/>
      <c r="V62" s="9"/>
      <c r="W62" s="11"/>
      <c r="X62" s="53"/>
      <c r="Y62" s="124"/>
      <c r="Z62" s="31"/>
      <c r="AA62" s="10"/>
      <c r="AB62" s="11"/>
      <c r="AC62" s="11"/>
      <c r="AD62" s="53"/>
      <c r="AE62" s="124"/>
      <c r="AF62" s="248"/>
      <c r="AG62" s="13"/>
      <c r="AH62" s="13"/>
      <c r="AI62" s="11"/>
      <c r="AJ62" s="74"/>
      <c r="AK62" s="124"/>
      <c r="AL62" s="116"/>
      <c r="AM62" s="11"/>
      <c r="AN62" s="11"/>
      <c r="AO62" s="11"/>
      <c r="AP62" s="6"/>
      <c r="AQ62" s="67"/>
      <c r="AR62" s="50"/>
      <c r="AS62" s="50"/>
      <c r="AT62" s="63"/>
      <c r="AU62" s="12"/>
    </row>
    <row r="63" spans="1:47" s="3" customFormat="1" ht="12.75">
      <c r="A63" s="8"/>
      <c r="B63" s="783"/>
      <c r="C63" s="864"/>
      <c r="D63" s="125"/>
      <c r="E63" s="125"/>
      <c r="F63" s="365"/>
      <c r="G63" s="19"/>
      <c r="H63" s="19"/>
      <c r="I63" s="18"/>
      <c r="J63" s="56"/>
      <c r="K63" s="125"/>
      <c r="L63" s="125"/>
      <c r="M63" s="365"/>
      <c r="N63" s="17"/>
      <c r="O63" s="19"/>
      <c r="P63" s="18"/>
      <c r="Q63" s="56"/>
      <c r="R63" s="125"/>
      <c r="S63" s="125"/>
      <c r="T63" s="365"/>
      <c r="U63" s="17"/>
      <c r="V63" s="16"/>
      <c r="W63" s="19"/>
      <c r="X63" s="56"/>
      <c r="Y63" s="125"/>
      <c r="Z63" s="365"/>
      <c r="AA63" s="17"/>
      <c r="AB63" s="19"/>
      <c r="AC63" s="19"/>
      <c r="AD63" s="56"/>
      <c r="AE63" s="125"/>
      <c r="AF63" s="532"/>
      <c r="AG63" s="21"/>
      <c r="AH63" s="21"/>
      <c r="AI63" s="19"/>
      <c r="AJ63" s="192"/>
      <c r="AK63" s="125"/>
      <c r="AL63" s="365"/>
      <c r="AM63" s="19"/>
      <c r="AN63" s="19"/>
      <c r="AO63" s="19"/>
      <c r="AP63" s="18"/>
      <c r="AQ63" s="92"/>
      <c r="AR63" s="51"/>
      <c r="AS63" s="51"/>
      <c r="AT63" s="64"/>
      <c r="AU63" s="20"/>
    </row>
    <row r="64" spans="1:47" s="3" customFormat="1" ht="12.75">
      <c r="A64" s="8"/>
      <c r="B64" s="376">
        <v>15</v>
      </c>
      <c r="C64" s="536" t="s">
        <v>140</v>
      </c>
      <c r="D64" s="124"/>
      <c r="E64" s="124"/>
      <c r="F64" s="31"/>
      <c r="G64" s="11"/>
      <c r="H64" s="11"/>
      <c r="I64" s="6"/>
      <c r="J64" s="53"/>
      <c r="K64" s="124"/>
      <c r="L64" s="124"/>
      <c r="M64" s="31"/>
      <c r="N64" s="10"/>
      <c r="O64" s="11"/>
      <c r="P64" s="6"/>
      <c r="Q64" s="53"/>
      <c r="R64" s="124" t="s">
        <v>140</v>
      </c>
      <c r="S64" s="124"/>
      <c r="T64" s="31" t="s">
        <v>396</v>
      </c>
      <c r="U64" s="10"/>
      <c r="V64" s="6"/>
      <c r="W64" s="11"/>
      <c r="X64" s="53"/>
      <c r="Y64" s="124"/>
      <c r="Z64" s="31"/>
      <c r="AA64" s="11"/>
      <c r="AB64" s="11"/>
      <c r="AC64" s="11"/>
      <c r="AD64" s="53"/>
      <c r="AE64" s="124"/>
      <c r="AF64" s="248"/>
      <c r="AG64" s="13"/>
      <c r="AH64" s="13"/>
      <c r="AI64" s="11"/>
      <c r="AJ64" s="74"/>
      <c r="AK64" s="124"/>
      <c r="AL64" s="116"/>
      <c r="AM64" s="11"/>
      <c r="AN64" s="11"/>
      <c r="AO64" s="11"/>
      <c r="AP64" s="6"/>
      <c r="AQ64" s="67"/>
      <c r="AR64" s="173"/>
      <c r="AS64" s="6"/>
      <c r="AT64" s="121"/>
      <c r="AU64" s="12"/>
    </row>
    <row r="65" spans="1:47" s="3" customFormat="1" ht="12.75">
      <c r="A65" s="8"/>
      <c r="B65" s="376"/>
      <c r="C65" s="536"/>
      <c r="D65" s="124"/>
      <c r="E65" s="124"/>
      <c r="F65" s="31"/>
      <c r="G65" s="11"/>
      <c r="H65" s="11"/>
      <c r="I65" s="6"/>
      <c r="J65" s="53"/>
      <c r="K65" s="124"/>
      <c r="L65" s="124"/>
      <c r="M65" s="31"/>
      <c r="N65" s="10"/>
      <c r="O65" s="11"/>
      <c r="P65" s="6"/>
      <c r="Q65" s="53"/>
      <c r="R65" s="124"/>
      <c r="S65" s="124"/>
      <c r="T65" s="31"/>
      <c r="U65" s="10"/>
      <c r="V65" s="6"/>
      <c r="W65" s="11"/>
      <c r="X65" s="53"/>
      <c r="Y65" s="124"/>
      <c r="Z65" s="31"/>
      <c r="AA65" s="11"/>
      <c r="AB65" s="11"/>
      <c r="AC65" s="11"/>
      <c r="AD65" s="53"/>
      <c r="AE65" s="124"/>
      <c r="AF65" s="248"/>
      <c r="AG65" s="13"/>
      <c r="AH65" s="13"/>
      <c r="AI65" s="11"/>
      <c r="AJ65" s="74"/>
      <c r="AK65" s="124"/>
      <c r="AL65" s="116"/>
      <c r="AM65" s="11"/>
      <c r="AN65" s="11"/>
      <c r="AO65" s="11"/>
      <c r="AP65" s="6"/>
      <c r="AQ65" s="67"/>
      <c r="AR65" s="50"/>
      <c r="AS65" s="6"/>
      <c r="AT65" s="63"/>
      <c r="AU65" s="12"/>
    </row>
    <row r="66" spans="1:47" s="3" customFormat="1" ht="12.75">
      <c r="A66" s="8"/>
      <c r="B66" s="783"/>
      <c r="C66" s="864"/>
      <c r="D66" s="125"/>
      <c r="E66" s="125"/>
      <c r="F66" s="365"/>
      <c r="G66" s="19"/>
      <c r="H66" s="19"/>
      <c r="I66" s="18"/>
      <c r="J66" s="56"/>
      <c r="K66" s="125"/>
      <c r="L66" s="125"/>
      <c r="M66" s="365"/>
      <c r="N66" s="17"/>
      <c r="O66" s="19"/>
      <c r="P66" s="18"/>
      <c r="Q66" s="56"/>
      <c r="R66" s="135"/>
      <c r="S66" s="125"/>
      <c r="T66" s="365"/>
      <c r="U66" s="17"/>
      <c r="V66" s="18"/>
      <c r="W66" s="19"/>
      <c r="X66" s="56"/>
      <c r="Y66" s="125"/>
      <c r="Z66" s="365"/>
      <c r="AA66" s="19"/>
      <c r="AB66" s="19"/>
      <c r="AC66" s="19"/>
      <c r="AD66" s="56"/>
      <c r="AE66" s="125"/>
      <c r="AF66" s="532"/>
      <c r="AG66" s="21"/>
      <c r="AH66" s="21"/>
      <c r="AI66" s="19"/>
      <c r="AJ66" s="192"/>
      <c r="AK66" s="125"/>
      <c r="AL66" s="365"/>
      <c r="AM66" s="19"/>
      <c r="AN66" s="19"/>
      <c r="AO66" s="19"/>
      <c r="AP66" s="18"/>
      <c r="AQ66" s="92"/>
      <c r="AR66" s="51"/>
      <c r="AS66" s="18"/>
      <c r="AT66" s="64"/>
      <c r="AU66" s="20"/>
    </row>
    <row r="67" spans="1:47" ht="12.75">
      <c r="A67" s="829"/>
      <c r="B67" s="44">
        <v>16</v>
      </c>
      <c r="C67" s="363" t="s">
        <v>142</v>
      </c>
      <c r="D67" s="124"/>
      <c r="E67" s="124"/>
      <c r="F67" s="31"/>
      <c r="G67" s="11"/>
      <c r="H67" s="11"/>
      <c r="I67" s="6"/>
      <c r="J67" s="53"/>
      <c r="K67" s="124"/>
      <c r="L67" s="124"/>
      <c r="M67" s="31"/>
      <c r="N67" s="10"/>
      <c r="O67" s="11"/>
      <c r="P67" s="6"/>
      <c r="Q67" s="53"/>
      <c r="R67" s="124"/>
      <c r="S67" s="124"/>
      <c r="T67" s="31"/>
      <c r="U67" s="11"/>
      <c r="V67" s="9"/>
      <c r="W67" s="11"/>
      <c r="X67" s="53"/>
      <c r="Y67" s="124" t="s">
        <v>142</v>
      </c>
      <c r="Z67" s="31" t="s">
        <v>552</v>
      </c>
      <c r="AA67" s="97"/>
      <c r="AB67" s="94"/>
      <c r="AC67" s="94"/>
      <c r="AD67" s="96"/>
      <c r="AE67" s="124"/>
      <c r="AF67" s="248"/>
      <c r="AG67" s="13"/>
      <c r="AH67" s="13"/>
      <c r="AI67" s="11"/>
      <c r="AJ67" s="74"/>
      <c r="AK67" s="124"/>
      <c r="AL67" s="116"/>
      <c r="AM67" s="11"/>
      <c r="AN67" s="11"/>
      <c r="AO67" s="11"/>
      <c r="AP67" s="6"/>
      <c r="AQ67" s="67"/>
      <c r="AR67" s="50"/>
      <c r="AS67" s="6"/>
      <c r="AT67" s="63"/>
      <c r="AU67" s="12"/>
    </row>
    <row r="68" spans="1:47" ht="12.75">
      <c r="A68" s="8"/>
      <c r="B68" s="44"/>
      <c r="C68" s="363"/>
      <c r="D68" s="134"/>
      <c r="E68" s="124"/>
      <c r="F68" s="248"/>
      <c r="G68" s="11"/>
      <c r="H68" s="11"/>
      <c r="I68" s="6"/>
      <c r="J68" s="53"/>
      <c r="K68" s="124"/>
      <c r="L68" s="124"/>
      <c r="M68" s="31"/>
      <c r="N68" s="11"/>
      <c r="O68" s="11"/>
      <c r="P68" s="6"/>
      <c r="Q68" s="53"/>
      <c r="R68" s="124"/>
      <c r="S68" s="124"/>
      <c r="T68" s="31"/>
      <c r="U68" s="11"/>
      <c r="V68" s="9"/>
      <c r="W68" s="11"/>
      <c r="X68" s="53"/>
      <c r="Y68" s="124"/>
      <c r="Z68" s="31"/>
      <c r="AA68" s="10"/>
      <c r="AB68" s="11"/>
      <c r="AC68" s="11"/>
      <c r="AD68" s="53"/>
      <c r="AE68" s="124"/>
      <c r="AF68" s="248"/>
      <c r="AG68" s="13"/>
      <c r="AH68" s="13"/>
      <c r="AI68" s="11"/>
      <c r="AJ68" s="74"/>
      <c r="AK68" s="124"/>
      <c r="AL68" s="116"/>
      <c r="AM68" s="11"/>
      <c r="AN68" s="11"/>
      <c r="AO68" s="11"/>
      <c r="AP68" s="6"/>
      <c r="AQ68" s="67"/>
      <c r="AR68" s="50"/>
      <c r="AS68" s="6"/>
      <c r="AT68" s="63"/>
      <c r="AU68" s="12"/>
    </row>
    <row r="69" spans="1:47" ht="13.5" thickBot="1">
      <c r="A69" s="8"/>
      <c r="B69" s="1099"/>
      <c r="C69" s="784"/>
      <c r="D69" s="125"/>
      <c r="E69" s="125"/>
      <c r="F69" s="365"/>
      <c r="G69" s="19"/>
      <c r="H69" s="19"/>
      <c r="I69" s="18"/>
      <c r="J69" s="56"/>
      <c r="K69" s="125"/>
      <c r="L69" s="125"/>
      <c r="M69" s="365"/>
      <c r="N69" s="19"/>
      <c r="O69" s="19"/>
      <c r="P69" s="18"/>
      <c r="Q69" s="56"/>
      <c r="R69" s="125"/>
      <c r="S69" s="125"/>
      <c r="T69" s="365"/>
      <c r="U69" s="19"/>
      <c r="V69" s="16"/>
      <c r="W69" s="19"/>
      <c r="X69" s="56"/>
      <c r="Y69" s="125"/>
      <c r="Z69" s="365"/>
      <c r="AA69" s="17"/>
      <c r="AB69" s="19"/>
      <c r="AC69" s="19"/>
      <c r="AD69" s="56"/>
      <c r="AE69" s="125"/>
      <c r="AF69" s="532"/>
      <c r="AG69" s="21"/>
      <c r="AH69" s="21"/>
      <c r="AI69" s="19"/>
      <c r="AJ69" s="192"/>
      <c r="AK69" s="125"/>
      <c r="AL69" s="365"/>
      <c r="AM69" s="19"/>
      <c r="AN69" s="19"/>
      <c r="AO69" s="19"/>
      <c r="AP69" s="18"/>
      <c r="AQ69" s="92"/>
      <c r="AR69" s="51"/>
      <c r="AS69" s="18"/>
      <c r="AT69" s="64"/>
      <c r="AU69" s="20"/>
    </row>
    <row r="70" spans="1:47" ht="17.25" thickTop="1">
      <c r="A70" s="8"/>
      <c r="B70" s="44">
        <v>17</v>
      </c>
      <c r="C70" s="363" t="s">
        <v>144</v>
      </c>
      <c r="D70" s="124"/>
      <c r="E70" s="124"/>
      <c r="F70" s="31"/>
      <c r="G70" s="10"/>
      <c r="H70" s="11"/>
      <c r="I70" s="6"/>
      <c r="J70" s="53"/>
      <c r="K70" s="124" t="s">
        <v>144</v>
      </c>
      <c r="L70" s="124"/>
      <c r="M70" s="115" t="s">
        <v>504</v>
      </c>
      <c r="N70" s="1033" t="s">
        <v>229</v>
      </c>
      <c r="O70" s="1034" t="s">
        <v>146</v>
      </c>
      <c r="P70" s="1035">
        <v>16</v>
      </c>
      <c r="Q70" s="1312">
        <v>400</v>
      </c>
      <c r="R70" s="994" t="s">
        <v>144</v>
      </c>
      <c r="S70" s="124"/>
      <c r="T70" s="1243" t="s">
        <v>321</v>
      </c>
      <c r="U70" s="10"/>
      <c r="V70" s="6"/>
      <c r="W70" s="11"/>
      <c r="X70" s="59"/>
      <c r="Y70" s="124"/>
      <c r="Z70" s="31"/>
      <c r="AA70" s="10"/>
      <c r="AB70" s="11"/>
      <c r="AC70" s="11"/>
      <c r="AD70" s="53"/>
      <c r="AE70" s="124"/>
      <c r="AF70" s="248"/>
      <c r="AG70" s="13"/>
      <c r="AH70" s="13"/>
      <c r="AI70" s="11"/>
      <c r="AJ70" s="74"/>
      <c r="AK70" s="124" t="s">
        <v>144</v>
      </c>
      <c r="AL70" s="31" t="s">
        <v>246</v>
      </c>
      <c r="AM70" s="10"/>
      <c r="AN70" s="11"/>
      <c r="AO70" s="11"/>
      <c r="AP70" s="6"/>
      <c r="AQ70" s="67"/>
      <c r="AR70" s="50"/>
      <c r="AS70" s="50"/>
      <c r="AT70" s="63"/>
      <c r="AU70" s="12"/>
    </row>
    <row r="71" spans="1:47" ht="12.75">
      <c r="A71" s="829"/>
      <c r="B71" s="44"/>
      <c r="C71" s="363"/>
      <c r="D71" s="124"/>
      <c r="E71" s="124"/>
      <c r="F71" s="31"/>
      <c r="G71" s="11"/>
      <c r="H71" s="11"/>
      <c r="I71" s="6"/>
      <c r="J71" s="53"/>
      <c r="K71" s="124"/>
      <c r="L71" s="124"/>
      <c r="M71" s="31"/>
      <c r="N71" s="551" t="s">
        <v>179</v>
      </c>
      <c r="O71" s="552"/>
      <c r="P71" s="553"/>
      <c r="Q71" s="986"/>
      <c r="R71" s="124"/>
      <c r="S71" s="124"/>
      <c r="T71" s="115"/>
      <c r="U71" s="10"/>
      <c r="V71" s="6"/>
      <c r="W71" s="11"/>
      <c r="X71" s="53"/>
      <c r="Y71" s="124"/>
      <c r="Z71" s="31"/>
      <c r="AA71" s="10"/>
      <c r="AB71" s="11"/>
      <c r="AC71" s="11"/>
      <c r="AD71" s="53"/>
      <c r="AE71" s="124"/>
      <c r="AF71" s="248"/>
      <c r="AG71" s="13"/>
      <c r="AH71" s="13"/>
      <c r="AI71" s="11"/>
      <c r="AJ71" s="74"/>
      <c r="AK71" s="124"/>
      <c r="AL71" s="116"/>
      <c r="AM71" s="10"/>
      <c r="AN71" s="11"/>
      <c r="AO71" s="11"/>
      <c r="AP71" s="50"/>
      <c r="AQ71" s="67"/>
      <c r="AR71" s="50"/>
      <c r="AS71" s="50"/>
      <c r="AT71" s="63"/>
      <c r="AU71" s="12"/>
    </row>
    <row r="72" spans="1:47" ht="12.75">
      <c r="A72" s="8"/>
      <c r="B72" s="44"/>
      <c r="C72" s="363"/>
      <c r="D72" s="124"/>
      <c r="E72" s="124"/>
      <c r="F72" s="31"/>
      <c r="G72" s="11"/>
      <c r="H72" s="11"/>
      <c r="I72" s="6"/>
      <c r="J72" s="53"/>
      <c r="K72" s="124"/>
      <c r="L72" s="124"/>
      <c r="M72" s="31"/>
      <c r="N72" s="551" t="s">
        <v>413</v>
      </c>
      <c r="O72" s="552" t="s">
        <v>411</v>
      </c>
      <c r="P72" s="553">
        <v>32</v>
      </c>
      <c r="Q72" s="986">
        <v>150</v>
      </c>
      <c r="R72" s="124"/>
      <c r="S72" s="124"/>
      <c r="T72" s="115"/>
      <c r="U72" s="10"/>
      <c r="V72" s="6"/>
      <c r="W72" s="11"/>
      <c r="X72" s="53"/>
      <c r="Y72" s="124"/>
      <c r="Z72" s="31"/>
      <c r="AA72" s="10"/>
      <c r="AB72" s="11"/>
      <c r="AC72" s="11"/>
      <c r="AD72" s="53"/>
      <c r="AE72" s="124"/>
      <c r="AF72" s="248"/>
      <c r="AG72" s="13"/>
      <c r="AH72" s="13"/>
      <c r="AI72" s="11"/>
      <c r="AJ72" s="74"/>
      <c r="AK72" s="124"/>
      <c r="AL72" s="116"/>
      <c r="AM72" s="10"/>
      <c r="AN72" s="11"/>
      <c r="AO72" s="11"/>
      <c r="AP72" s="6"/>
      <c r="AQ72" s="67"/>
      <c r="AR72" s="50"/>
      <c r="AS72" s="50"/>
      <c r="AT72" s="63"/>
      <c r="AU72" s="12"/>
    </row>
    <row r="73" spans="1:47" ht="12.75">
      <c r="A73" s="8"/>
      <c r="B73" s="44"/>
      <c r="C73" s="363"/>
      <c r="D73" s="124"/>
      <c r="E73" s="124"/>
      <c r="F73" s="31"/>
      <c r="G73" s="11"/>
      <c r="H73" s="11"/>
      <c r="I73" s="6"/>
      <c r="J73" s="53"/>
      <c r="K73" s="124"/>
      <c r="L73" s="124"/>
      <c r="M73" s="31"/>
      <c r="N73" s="607" t="s">
        <v>530</v>
      </c>
      <c r="O73" s="608"/>
      <c r="P73" s="615"/>
      <c r="Q73" s="981"/>
      <c r="R73" s="124"/>
      <c r="S73" s="124"/>
      <c r="T73" s="115"/>
      <c r="U73" s="10"/>
      <c r="V73" s="6"/>
      <c r="W73" s="11"/>
      <c r="X73" s="53"/>
      <c r="Y73" s="124"/>
      <c r="Z73" s="31"/>
      <c r="AA73" s="10"/>
      <c r="AB73" s="11"/>
      <c r="AC73" s="11"/>
      <c r="AD73" s="53"/>
      <c r="AE73" s="124"/>
      <c r="AF73" s="248"/>
      <c r="AG73" s="13"/>
      <c r="AH73" s="13"/>
      <c r="AI73" s="11"/>
      <c r="AJ73" s="74"/>
      <c r="AK73" s="124"/>
      <c r="AL73" s="116"/>
      <c r="AM73" s="10"/>
      <c r="AN73" s="11"/>
      <c r="AO73" s="11"/>
      <c r="AP73" s="50"/>
      <c r="AQ73" s="67"/>
      <c r="AR73" s="50"/>
      <c r="AS73" s="50"/>
      <c r="AT73" s="63"/>
      <c r="AU73" s="12"/>
    </row>
    <row r="74" spans="1:47" ht="12.75">
      <c r="A74" s="8"/>
      <c r="B74" s="44"/>
      <c r="C74" s="363"/>
      <c r="D74" s="124"/>
      <c r="E74" s="124"/>
      <c r="F74" s="31"/>
      <c r="G74" s="11"/>
      <c r="H74" s="11"/>
      <c r="I74" s="6"/>
      <c r="J74" s="53"/>
      <c r="K74" s="124"/>
      <c r="L74" s="124"/>
      <c r="M74" s="31"/>
      <c r="N74" s="607" t="s">
        <v>96</v>
      </c>
      <c r="O74" s="608"/>
      <c r="P74" s="615"/>
      <c r="Q74" s="981"/>
      <c r="R74" s="124"/>
      <c r="S74" s="124"/>
      <c r="T74" s="115"/>
      <c r="U74" s="10"/>
      <c r="V74" s="6"/>
      <c r="W74" s="11"/>
      <c r="X74" s="53"/>
      <c r="Y74" s="124"/>
      <c r="Z74" s="31"/>
      <c r="AA74" s="10"/>
      <c r="AB74" s="11"/>
      <c r="AC74" s="11"/>
      <c r="AD74" s="53"/>
      <c r="AE74" s="124"/>
      <c r="AF74" s="248"/>
      <c r="AG74" s="13"/>
      <c r="AH74" s="13"/>
      <c r="AI74" s="11"/>
      <c r="AJ74" s="74"/>
      <c r="AK74" s="124"/>
      <c r="AL74" s="116"/>
      <c r="AM74" s="10"/>
      <c r="AN74" s="11"/>
      <c r="AO74" s="11"/>
      <c r="AP74" s="50"/>
      <c r="AQ74" s="67"/>
      <c r="AR74" s="50"/>
      <c r="AS74" s="50"/>
      <c r="AT74" s="63"/>
      <c r="AU74" s="12"/>
    </row>
    <row r="75" spans="1:47" ht="12.75">
      <c r="A75" s="8"/>
      <c r="B75" s="44"/>
      <c r="C75" s="363"/>
      <c r="D75" s="124"/>
      <c r="E75" s="124"/>
      <c r="F75" s="31"/>
      <c r="G75" s="11"/>
      <c r="H75" s="11"/>
      <c r="I75" s="6"/>
      <c r="J75" s="53"/>
      <c r="K75" s="124"/>
      <c r="L75" s="124"/>
      <c r="M75" s="31"/>
      <c r="N75" s="607" t="s">
        <v>136</v>
      </c>
      <c r="O75" s="608"/>
      <c r="P75" s="615"/>
      <c r="Q75" s="981"/>
      <c r="R75" s="124"/>
      <c r="S75" s="124"/>
      <c r="T75" s="115"/>
      <c r="U75" s="10"/>
      <c r="V75" s="6"/>
      <c r="W75" s="11"/>
      <c r="X75" s="53"/>
      <c r="Y75" s="124"/>
      <c r="Z75" s="31"/>
      <c r="AA75" s="10"/>
      <c r="AB75" s="11"/>
      <c r="AC75" s="11"/>
      <c r="AD75" s="53"/>
      <c r="AE75" s="124"/>
      <c r="AF75" s="248"/>
      <c r="AG75" s="13"/>
      <c r="AH75" s="13"/>
      <c r="AI75" s="11"/>
      <c r="AJ75" s="74"/>
      <c r="AK75" s="124"/>
      <c r="AL75" s="116"/>
      <c r="AM75" s="10"/>
      <c r="AN75" s="11"/>
      <c r="AO75" s="11"/>
      <c r="AP75" s="50"/>
      <c r="AQ75" s="67"/>
      <c r="AR75" s="50"/>
      <c r="AS75" s="50"/>
      <c r="AT75" s="63"/>
      <c r="AU75" s="12"/>
    </row>
    <row r="76" spans="1:47" ht="12.75">
      <c r="A76" s="8"/>
      <c r="B76" s="44"/>
      <c r="C76" s="363"/>
      <c r="D76" s="124"/>
      <c r="E76" s="124"/>
      <c r="F76" s="31"/>
      <c r="G76" s="11"/>
      <c r="H76" s="11"/>
      <c r="I76" s="6"/>
      <c r="J76" s="53"/>
      <c r="K76" s="124"/>
      <c r="L76" s="124"/>
      <c r="M76" s="31"/>
      <c r="N76" s="607" t="s">
        <v>531</v>
      </c>
      <c r="O76" s="608"/>
      <c r="P76" s="615"/>
      <c r="Q76" s="981"/>
      <c r="R76" s="124"/>
      <c r="S76" s="124"/>
      <c r="T76" s="115"/>
      <c r="U76" s="10"/>
      <c r="V76" s="6"/>
      <c r="W76" s="11"/>
      <c r="X76" s="53"/>
      <c r="Y76" s="124"/>
      <c r="Z76" s="31"/>
      <c r="AA76" s="10"/>
      <c r="AB76" s="11"/>
      <c r="AC76" s="11"/>
      <c r="AD76" s="53"/>
      <c r="AE76" s="124"/>
      <c r="AF76" s="248"/>
      <c r="AG76" s="13"/>
      <c r="AH76" s="13"/>
      <c r="AI76" s="11"/>
      <c r="AJ76" s="74"/>
      <c r="AK76" s="124"/>
      <c r="AL76" s="116"/>
      <c r="AM76" s="10"/>
      <c r="AN76" s="11"/>
      <c r="AO76" s="11"/>
      <c r="AP76" s="50"/>
      <c r="AQ76" s="67"/>
      <c r="AR76" s="50"/>
      <c r="AS76" s="50"/>
      <c r="AT76" s="63"/>
      <c r="AU76" s="12"/>
    </row>
    <row r="77" spans="1:47" ht="12.75">
      <c r="A77" s="8"/>
      <c r="B77" s="44"/>
      <c r="C77" s="363"/>
      <c r="D77" s="124"/>
      <c r="E77" s="124"/>
      <c r="F77" s="31"/>
      <c r="G77" s="11"/>
      <c r="H77" s="11"/>
      <c r="I77" s="6"/>
      <c r="J77" s="53"/>
      <c r="K77" s="124"/>
      <c r="L77" s="124"/>
      <c r="M77" s="31"/>
      <c r="N77" s="607" t="s">
        <v>532</v>
      </c>
      <c r="O77" s="608"/>
      <c r="P77" s="615"/>
      <c r="Q77" s="981"/>
      <c r="R77" s="124"/>
      <c r="S77" s="124"/>
      <c r="T77" s="115"/>
      <c r="U77" s="10"/>
      <c r="V77" s="6"/>
      <c r="W77" s="11"/>
      <c r="X77" s="53"/>
      <c r="Y77" s="124"/>
      <c r="Z77" s="31"/>
      <c r="AA77" s="10"/>
      <c r="AB77" s="11"/>
      <c r="AC77" s="11"/>
      <c r="AD77" s="53"/>
      <c r="AE77" s="124"/>
      <c r="AF77" s="248"/>
      <c r="AG77" s="13"/>
      <c r="AH77" s="13"/>
      <c r="AI77" s="11"/>
      <c r="AJ77" s="74"/>
      <c r="AK77" s="124"/>
      <c r="AL77" s="116"/>
      <c r="AM77" s="10"/>
      <c r="AN77" s="11"/>
      <c r="AO77" s="11"/>
      <c r="AP77" s="50"/>
      <c r="AQ77" s="67"/>
      <c r="AR77" s="50"/>
      <c r="AS77" s="50"/>
      <c r="AT77" s="63"/>
      <c r="AU77" s="12"/>
    </row>
    <row r="78" spans="1:47" ht="12.75">
      <c r="A78" s="8"/>
      <c r="B78" s="44"/>
      <c r="C78" s="363"/>
      <c r="D78" s="124"/>
      <c r="E78" s="124"/>
      <c r="F78" s="31"/>
      <c r="G78" s="11"/>
      <c r="H78" s="11"/>
      <c r="I78" s="6"/>
      <c r="J78" s="53"/>
      <c r="K78" s="124"/>
      <c r="L78" s="124"/>
      <c r="M78" s="31"/>
      <c r="N78" s="607" t="s">
        <v>533</v>
      </c>
      <c r="O78" s="608"/>
      <c r="P78" s="615"/>
      <c r="Q78" s="981"/>
      <c r="R78" s="124"/>
      <c r="S78" s="124"/>
      <c r="T78" s="115"/>
      <c r="U78" s="10"/>
      <c r="V78" s="6"/>
      <c r="W78" s="11"/>
      <c r="X78" s="53"/>
      <c r="Y78" s="124"/>
      <c r="Z78" s="31"/>
      <c r="AA78" s="10"/>
      <c r="AB78" s="11"/>
      <c r="AC78" s="11"/>
      <c r="AD78" s="53"/>
      <c r="AE78" s="124"/>
      <c r="AF78" s="248"/>
      <c r="AG78" s="13"/>
      <c r="AH78" s="13"/>
      <c r="AI78" s="11"/>
      <c r="AJ78" s="74"/>
      <c r="AK78" s="124"/>
      <c r="AL78" s="116"/>
      <c r="AM78" s="10"/>
      <c r="AN78" s="11"/>
      <c r="AO78" s="11"/>
      <c r="AP78" s="50"/>
      <c r="AQ78" s="67"/>
      <c r="AR78" s="50"/>
      <c r="AS78" s="50"/>
      <c r="AT78" s="63"/>
      <c r="AU78" s="12"/>
    </row>
    <row r="79" spans="1:47" ht="12.75">
      <c r="A79" s="8"/>
      <c r="B79" s="44"/>
      <c r="C79" s="363"/>
      <c r="D79" s="124"/>
      <c r="E79" s="124"/>
      <c r="F79" s="31"/>
      <c r="G79" s="11"/>
      <c r="H79" s="11"/>
      <c r="I79" s="6"/>
      <c r="J79" s="53"/>
      <c r="K79" s="124"/>
      <c r="L79" s="124"/>
      <c r="M79" s="31"/>
      <c r="N79" s="607" t="s">
        <v>534</v>
      </c>
      <c r="O79" s="608" t="s">
        <v>410</v>
      </c>
      <c r="P79" s="615">
        <v>14</v>
      </c>
      <c r="Q79" s="1038">
        <v>2500</v>
      </c>
      <c r="R79" s="124"/>
      <c r="S79" s="124"/>
      <c r="T79" s="115"/>
      <c r="U79" s="10"/>
      <c r="V79" s="6"/>
      <c r="W79" s="11"/>
      <c r="X79" s="53"/>
      <c r="Y79" s="124"/>
      <c r="Z79" s="31"/>
      <c r="AA79" s="10"/>
      <c r="AB79" s="11"/>
      <c r="AC79" s="11"/>
      <c r="AD79" s="53"/>
      <c r="AE79" s="124"/>
      <c r="AF79" s="248"/>
      <c r="AG79" s="13"/>
      <c r="AH79" s="13"/>
      <c r="AI79" s="11"/>
      <c r="AJ79" s="74"/>
      <c r="AK79" s="124"/>
      <c r="AL79" s="116"/>
      <c r="AM79" s="10"/>
      <c r="AN79" s="11"/>
      <c r="AO79" s="11"/>
      <c r="AP79" s="6"/>
      <c r="AQ79" s="67"/>
      <c r="AR79" s="50"/>
      <c r="AS79" s="50"/>
      <c r="AT79" s="63"/>
      <c r="AU79" s="12"/>
    </row>
    <row r="80" spans="1:47" s="42" customFormat="1" ht="12.75">
      <c r="A80" s="8"/>
      <c r="B80" s="786"/>
      <c r="C80" s="784"/>
      <c r="D80" s="125"/>
      <c r="E80" s="125"/>
      <c r="F80" s="365"/>
      <c r="G80" s="19"/>
      <c r="H80" s="19"/>
      <c r="I80" s="18"/>
      <c r="J80" s="56"/>
      <c r="K80" s="125"/>
      <c r="L80" s="125"/>
      <c r="M80" s="365"/>
      <c r="N80" s="604"/>
      <c r="O80" s="605"/>
      <c r="P80" s="638"/>
      <c r="Q80" s="1362"/>
      <c r="R80" s="125"/>
      <c r="S80" s="125"/>
      <c r="T80" s="678"/>
      <c r="U80" s="17"/>
      <c r="V80" s="18"/>
      <c r="W80" s="19"/>
      <c r="X80" s="56"/>
      <c r="Y80" s="125"/>
      <c r="Z80" s="365"/>
      <c r="AA80" s="17"/>
      <c r="AB80" s="19"/>
      <c r="AC80" s="19"/>
      <c r="AD80" s="56"/>
      <c r="AE80" s="125"/>
      <c r="AF80" s="532"/>
      <c r="AG80" s="21"/>
      <c r="AH80" s="21"/>
      <c r="AI80" s="19"/>
      <c r="AJ80" s="192"/>
      <c r="AK80" s="125"/>
      <c r="AL80" s="365"/>
      <c r="AM80" s="19"/>
      <c r="AN80" s="19"/>
      <c r="AO80" s="19"/>
      <c r="AP80" s="18"/>
      <c r="AQ80" s="92"/>
      <c r="AR80" s="51"/>
      <c r="AS80" s="51"/>
      <c r="AT80" s="64"/>
      <c r="AU80" s="20"/>
    </row>
    <row r="81" spans="1:47" ht="16.5">
      <c r="A81" s="8"/>
      <c r="B81" s="44">
        <v>18</v>
      </c>
      <c r="C81" s="363" t="s">
        <v>148</v>
      </c>
      <c r="D81" s="124" t="s">
        <v>148</v>
      </c>
      <c r="E81" s="124"/>
      <c r="F81" s="31" t="s">
        <v>554</v>
      </c>
      <c r="G81" s="10"/>
      <c r="H81" s="11"/>
      <c r="I81" s="6"/>
      <c r="J81" s="53"/>
      <c r="K81" s="124"/>
      <c r="L81" s="124"/>
      <c r="M81" s="31"/>
      <c r="N81" s="97"/>
      <c r="O81" s="94"/>
      <c r="P81" s="95"/>
      <c r="Q81" s="668"/>
      <c r="R81" s="124"/>
      <c r="S81" s="124"/>
      <c r="T81" s="1243"/>
      <c r="U81" s="11"/>
      <c r="V81" s="9"/>
      <c r="W81" s="11"/>
      <c r="X81" s="53"/>
      <c r="Y81" s="124"/>
      <c r="Z81" s="31"/>
      <c r="AA81" s="11"/>
      <c r="AB81" s="11"/>
      <c r="AC81" s="11"/>
      <c r="AD81" s="53"/>
      <c r="AE81" s="124"/>
      <c r="AF81" s="248"/>
      <c r="AG81" s="13"/>
      <c r="AH81" s="13"/>
      <c r="AI81" s="11"/>
      <c r="AJ81" s="74"/>
      <c r="AK81" s="124" t="s">
        <v>148</v>
      </c>
      <c r="AL81" s="116" t="s">
        <v>150</v>
      </c>
      <c r="AM81" s="10" t="s">
        <v>158</v>
      </c>
      <c r="AN81" s="11"/>
      <c r="AO81" s="11"/>
      <c r="AP81" s="50"/>
      <c r="AQ81" s="67"/>
      <c r="AR81" s="50"/>
      <c r="AS81" s="50"/>
      <c r="AT81" s="63"/>
      <c r="AU81" s="12"/>
    </row>
    <row r="82" spans="1:47" ht="12.75">
      <c r="A82" s="8"/>
      <c r="B82" s="44"/>
      <c r="C82" s="363"/>
      <c r="D82" s="124"/>
      <c r="E82" s="124"/>
      <c r="F82" s="31" t="s">
        <v>268</v>
      </c>
      <c r="G82" s="10"/>
      <c r="H82" s="11"/>
      <c r="I82" s="6"/>
      <c r="J82" s="53"/>
      <c r="K82" s="124"/>
      <c r="L82" s="124"/>
      <c r="M82" s="31"/>
      <c r="N82" s="10"/>
      <c r="O82" s="11"/>
      <c r="P82" s="6"/>
      <c r="Q82" s="363"/>
      <c r="R82" s="124"/>
      <c r="S82" s="124"/>
      <c r="T82" s="31"/>
      <c r="U82" s="11"/>
      <c r="V82" s="9"/>
      <c r="W82" s="11"/>
      <c r="X82" s="53"/>
      <c r="Y82" s="124"/>
      <c r="Z82" s="31"/>
      <c r="AA82" s="11"/>
      <c r="AB82" s="11"/>
      <c r="AC82" s="11"/>
      <c r="AD82" s="53"/>
      <c r="AE82" s="124"/>
      <c r="AF82" s="248"/>
      <c r="AG82" s="13"/>
      <c r="AH82" s="13"/>
      <c r="AI82" s="11"/>
      <c r="AJ82" s="74"/>
      <c r="AK82" s="124"/>
      <c r="AL82" s="116"/>
      <c r="AM82" s="10" t="s">
        <v>202</v>
      </c>
      <c r="AN82" s="11" t="s">
        <v>410</v>
      </c>
      <c r="AO82" s="11">
        <v>16</v>
      </c>
      <c r="AP82" s="50" t="s">
        <v>343</v>
      </c>
      <c r="AQ82" s="67"/>
      <c r="AR82" s="50"/>
      <c r="AS82" s="50"/>
      <c r="AT82" s="63"/>
      <c r="AU82" s="12"/>
    </row>
    <row r="83" spans="1:47" ht="13.5" thickBot="1">
      <c r="A83" s="8"/>
      <c r="B83" s="1139"/>
      <c r="C83" s="825"/>
      <c r="D83" s="126"/>
      <c r="E83" s="126"/>
      <c r="F83" s="683"/>
      <c r="G83" s="78"/>
      <c r="H83" s="79"/>
      <c r="I83" s="77"/>
      <c r="J83" s="76"/>
      <c r="K83" s="126"/>
      <c r="L83" s="126"/>
      <c r="M83" s="366"/>
      <c r="N83" s="78"/>
      <c r="O83" s="79"/>
      <c r="P83" s="77"/>
      <c r="Q83" s="825"/>
      <c r="R83" s="126"/>
      <c r="S83" s="126"/>
      <c r="T83" s="366"/>
      <c r="U83" s="79"/>
      <c r="V83" s="75"/>
      <c r="W83" s="79"/>
      <c r="X83" s="76"/>
      <c r="Y83" s="126"/>
      <c r="Z83" s="366"/>
      <c r="AA83" s="79"/>
      <c r="AB83" s="79"/>
      <c r="AC83" s="79"/>
      <c r="AD83" s="76"/>
      <c r="AE83" s="126"/>
      <c r="AF83" s="533"/>
      <c r="AG83" s="81"/>
      <c r="AH83" s="81"/>
      <c r="AI83" s="79"/>
      <c r="AJ83" s="193"/>
      <c r="AK83" s="126"/>
      <c r="AL83" s="533"/>
      <c r="AM83" s="78"/>
      <c r="AN83" s="79"/>
      <c r="AO83" s="79"/>
      <c r="AP83" s="77"/>
      <c r="AQ83" s="87"/>
      <c r="AR83" s="80"/>
      <c r="AS83" s="80"/>
      <c r="AT83" s="83"/>
      <c r="AU83" s="84"/>
    </row>
    <row r="84" spans="1:47" ht="13.5" thickTop="1">
      <c r="A84" s="8"/>
      <c r="B84" s="44">
        <v>19</v>
      </c>
      <c r="C84" s="363" t="s">
        <v>151</v>
      </c>
      <c r="D84" s="124"/>
      <c r="E84" s="124"/>
      <c r="F84" s="369"/>
      <c r="G84" s="10"/>
      <c r="H84" s="11"/>
      <c r="I84" s="6"/>
      <c r="J84" s="53"/>
      <c r="K84" s="124"/>
      <c r="L84" s="124"/>
      <c r="M84" s="31"/>
      <c r="N84" s="11"/>
      <c r="O84" s="11"/>
      <c r="P84" s="6"/>
      <c r="Q84" s="363"/>
      <c r="R84" s="124"/>
      <c r="S84" s="124"/>
      <c r="T84" s="248"/>
      <c r="U84" s="11"/>
      <c r="V84" s="9"/>
      <c r="W84" s="11"/>
      <c r="X84" s="53"/>
      <c r="Y84" s="124"/>
      <c r="Z84" s="248"/>
      <c r="AA84" s="11"/>
      <c r="AB84" s="11"/>
      <c r="AC84" s="11"/>
      <c r="AD84" s="53"/>
      <c r="AE84" s="124" t="s">
        <v>151</v>
      </c>
      <c r="AF84" s="248" t="s">
        <v>315</v>
      </c>
      <c r="AG84" s="13"/>
      <c r="AH84" s="13"/>
      <c r="AI84" s="11"/>
      <c r="AJ84" s="74"/>
      <c r="AK84" s="124"/>
      <c r="AL84" s="248"/>
      <c r="AM84" s="10"/>
      <c r="AN84" s="13"/>
      <c r="AO84" s="11"/>
      <c r="AP84" s="50"/>
      <c r="AQ84" s="67"/>
      <c r="AR84" s="50"/>
      <c r="AS84" s="50"/>
      <c r="AT84" s="63"/>
      <c r="AU84" s="12"/>
    </row>
    <row r="85" spans="1:47" ht="12.75">
      <c r="A85" s="8"/>
      <c r="B85" s="44"/>
      <c r="C85" s="363"/>
      <c r="D85" s="124"/>
      <c r="E85" s="124"/>
      <c r="F85" s="369"/>
      <c r="G85" s="10"/>
      <c r="H85" s="11"/>
      <c r="I85" s="6"/>
      <c r="J85" s="53"/>
      <c r="K85" s="124"/>
      <c r="L85" s="124"/>
      <c r="M85" s="31"/>
      <c r="N85" s="11"/>
      <c r="O85" s="11"/>
      <c r="P85" s="6"/>
      <c r="Q85" s="363"/>
      <c r="R85" s="124"/>
      <c r="S85" s="124"/>
      <c r="T85" s="31"/>
      <c r="U85" s="11"/>
      <c r="V85" s="9"/>
      <c r="W85" s="11"/>
      <c r="X85" s="53"/>
      <c r="Y85" s="124"/>
      <c r="Z85" s="31"/>
      <c r="AA85" s="11"/>
      <c r="AB85" s="11"/>
      <c r="AC85" s="11"/>
      <c r="AD85" s="53"/>
      <c r="AE85" s="124"/>
      <c r="AF85" s="248"/>
      <c r="AG85" s="13"/>
      <c r="AH85" s="13"/>
      <c r="AI85" s="11"/>
      <c r="AJ85" s="74"/>
      <c r="AK85" s="124"/>
      <c r="AL85" s="248"/>
      <c r="AM85" s="10"/>
      <c r="AN85" s="13"/>
      <c r="AO85" s="11"/>
      <c r="AP85" s="50"/>
      <c r="AQ85" s="67"/>
      <c r="AR85" s="50"/>
      <c r="AS85" s="50"/>
      <c r="AT85" s="63"/>
      <c r="AU85" s="12"/>
    </row>
    <row r="86" spans="1:47" ht="12.75">
      <c r="A86" s="8"/>
      <c r="B86" s="1099"/>
      <c r="C86" s="784"/>
      <c r="D86" s="125"/>
      <c r="E86" s="125"/>
      <c r="F86" s="370"/>
      <c r="G86" s="17"/>
      <c r="H86" s="19"/>
      <c r="I86" s="18"/>
      <c r="J86" s="56"/>
      <c r="K86" s="125"/>
      <c r="L86" s="125"/>
      <c r="M86" s="365"/>
      <c r="N86" s="19"/>
      <c r="O86" s="19"/>
      <c r="P86" s="18"/>
      <c r="Q86" s="784"/>
      <c r="R86" s="125"/>
      <c r="S86" s="125"/>
      <c r="T86" s="365"/>
      <c r="U86" s="19"/>
      <c r="V86" s="16"/>
      <c r="W86" s="19"/>
      <c r="X86" s="56"/>
      <c r="Y86" s="125"/>
      <c r="Z86" s="365"/>
      <c r="AA86" s="19"/>
      <c r="AB86" s="19"/>
      <c r="AC86" s="19"/>
      <c r="AD86" s="56"/>
      <c r="AE86" s="125"/>
      <c r="AF86" s="532"/>
      <c r="AG86" s="21"/>
      <c r="AH86" s="21"/>
      <c r="AI86" s="19"/>
      <c r="AJ86" s="192"/>
      <c r="AK86" s="125"/>
      <c r="AL86" s="532"/>
      <c r="AM86" s="17"/>
      <c r="AN86" s="21"/>
      <c r="AO86" s="19"/>
      <c r="AP86" s="51"/>
      <c r="AQ86" s="92"/>
      <c r="AR86" s="51"/>
      <c r="AS86" s="51"/>
      <c r="AT86" s="64"/>
      <c r="AU86" s="20"/>
    </row>
    <row r="87" spans="1:47" ht="12.75">
      <c r="A87" s="8"/>
      <c r="B87" s="44">
        <v>20</v>
      </c>
      <c r="C87" s="363" t="s">
        <v>134</v>
      </c>
      <c r="D87" s="124"/>
      <c r="E87" s="124"/>
      <c r="F87" s="31"/>
      <c r="G87" s="11"/>
      <c r="H87" s="11"/>
      <c r="I87" s="6"/>
      <c r="J87" s="53"/>
      <c r="K87" s="124"/>
      <c r="L87" s="124"/>
      <c r="M87" s="31"/>
      <c r="N87" s="10"/>
      <c r="O87" s="11"/>
      <c r="P87" s="6"/>
      <c r="Q87" s="363"/>
      <c r="R87" s="124" t="s">
        <v>134</v>
      </c>
      <c r="S87" s="124"/>
      <c r="T87" s="248" t="s">
        <v>396</v>
      </c>
      <c r="U87" s="11"/>
      <c r="V87" s="9"/>
      <c r="W87" s="11"/>
      <c r="X87" s="53"/>
      <c r="Y87" s="124"/>
      <c r="Z87" s="31"/>
      <c r="AA87" s="11"/>
      <c r="AB87" s="11"/>
      <c r="AC87" s="11"/>
      <c r="AD87" s="53"/>
      <c r="AE87" s="124"/>
      <c r="AF87" s="248"/>
      <c r="AG87" s="13"/>
      <c r="AH87" s="13"/>
      <c r="AI87" s="11"/>
      <c r="AJ87" s="74"/>
      <c r="AK87" s="124"/>
      <c r="AL87" s="248"/>
      <c r="AM87" s="33"/>
      <c r="AN87" s="33"/>
      <c r="AO87" s="32"/>
      <c r="AP87" s="22"/>
      <c r="AQ87" s="67"/>
      <c r="AR87" s="50"/>
      <c r="AS87" s="50"/>
      <c r="AT87" s="63"/>
      <c r="AU87" s="12"/>
    </row>
    <row r="88" spans="1:47" ht="12.75">
      <c r="A88" s="8"/>
      <c r="B88" s="44"/>
      <c r="C88" s="363"/>
      <c r="D88" s="124"/>
      <c r="E88" s="124"/>
      <c r="F88" s="31"/>
      <c r="G88" s="11"/>
      <c r="H88" s="11"/>
      <c r="I88" s="6"/>
      <c r="J88" s="53"/>
      <c r="K88" s="124"/>
      <c r="L88" s="124"/>
      <c r="M88" s="31"/>
      <c r="N88" s="10"/>
      <c r="O88" s="11"/>
      <c r="P88" s="6"/>
      <c r="Q88" s="363"/>
      <c r="R88" s="124"/>
      <c r="S88" s="124"/>
      <c r="T88" s="31"/>
      <c r="U88" s="11"/>
      <c r="V88" s="9"/>
      <c r="W88" s="11"/>
      <c r="X88" s="53"/>
      <c r="Y88" s="124"/>
      <c r="Z88" s="31"/>
      <c r="AA88" s="11"/>
      <c r="AB88" s="11"/>
      <c r="AC88" s="11"/>
      <c r="AD88" s="53"/>
      <c r="AE88" s="124"/>
      <c r="AF88" s="248"/>
      <c r="AG88" s="13"/>
      <c r="AH88" s="13"/>
      <c r="AI88" s="11"/>
      <c r="AJ88" s="74"/>
      <c r="AK88" s="124"/>
      <c r="AL88" s="248"/>
      <c r="AM88" s="33"/>
      <c r="AN88" s="33"/>
      <c r="AO88" s="32"/>
      <c r="AP88" s="22"/>
      <c r="AQ88" s="67"/>
      <c r="AR88" s="50"/>
      <c r="AS88" s="50"/>
      <c r="AT88" s="63"/>
      <c r="AU88" s="12"/>
    </row>
    <row r="89" spans="1:47" ht="12.75">
      <c r="A89" s="8"/>
      <c r="B89" s="1099"/>
      <c r="C89" s="784"/>
      <c r="D89" s="125"/>
      <c r="E89" s="125"/>
      <c r="F89" s="365"/>
      <c r="G89" s="19"/>
      <c r="H89" s="19"/>
      <c r="I89" s="18"/>
      <c r="J89" s="56"/>
      <c r="K89" s="125"/>
      <c r="L89" s="125"/>
      <c r="M89" s="365"/>
      <c r="N89" s="17"/>
      <c r="O89" s="19"/>
      <c r="P89" s="18"/>
      <c r="Q89" s="784"/>
      <c r="R89" s="125"/>
      <c r="S89" s="125"/>
      <c r="T89" s="365"/>
      <c r="U89" s="19"/>
      <c r="V89" s="16"/>
      <c r="W89" s="19"/>
      <c r="X89" s="56"/>
      <c r="Y89" s="125"/>
      <c r="Z89" s="365"/>
      <c r="AA89" s="19"/>
      <c r="AB89" s="19"/>
      <c r="AC89" s="19"/>
      <c r="AD89" s="56"/>
      <c r="AE89" s="125"/>
      <c r="AF89" s="532"/>
      <c r="AG89" s="21"/>
      <c r="AH89" s="21"/>
      <c r="AI89" s="19"/>
      <c r="AJ89" s="192"/>
      <c r="AK89" s="125"/>
      <c r="AL89" s="532"/>
      <c r="AM89" s="34"/>
      <c r="AN89" s="34"/>
      <c r="AO89" s="35"/>
      <c r="AP89" s="42"/>
      <c r="AQ89" s="92"/>
      <c r="AR89" s="51"/>
      <c r="AS89" s="51"/>
      <c r="AT89" s="64"/>
      <c r="AU89" s="20"/>
    </row>
    <row r="90" spans="1:47" ht="12.75">
      <c r="A90" s="8"/>
      <c r="B90" s="44">
        <v>21</v>
      </c>
      <c r="C90" s="363" t="s">
        <v>137</v>
      </c>
      <c r="D90" s="124"/>
      <c r="E90" s="124"/>
      <c r="F90" s="31"/>
      <c r="G90" s="11"/>
      <c r="H90" s="11"/>
      <c r="I90" s="6"/>
      <c r="J90" s="53"/>
      <c r="K90" s="124" t="s">
        <v>137</v>
      </c>
      <c r="L90" s="124"/>
      <c r="M90" s="31" t="s">
        <v>504</v>
      </c>
      <c r="N90" s="11"/>
      <c r="O90" s="11"/>
      <c r="P90" s="6"/>
      <c r="Q90" s="363"/>
      <c r="R90" s="124"/>
      <c r="S90" s="124"/>
      <c r="T90" s="31"/>
      <c r="U90" s="11"/>
      <c r="V90" s="9"/>
      <c r="W90" s="11"/>
      <c r="X90" s="53"/>
      <c r="Y90" s="124"/>
      <c r="Z90" s="31"/>
      <c r="AA90" s="11"/>
      <c r="AB90" s="11"/>
      <c r="AC90" s="11"/>
      <c r="AD90" s="53"/>
      <c r="AE90" s="124"/>
      <c r="AF90" s="248"/>
      <c r="AG90" s="13"/>
      <c r="AH90" s="13"/>
      <c r="AI90" s="11"/>
      <c r="AJ90" s="74"/>
      <c r="AK90" s="124"/>
      <c r="AL90" s="116"/>
      <c r="AM90" s="11"/>
      <c r="AN90" s="11"/>
      <c r="AO90" s="11"/>
      <c r="AP90" s="6"/>
      <c r="AQ90" s="67"/>
      <c r="AR90" s="50"/>
      <c r="AS90" s="50"/>
      <c r="AT90" s="63"/>
      <c r="AU90" s="12"/>
    </row>
    <row r="91" spans="1:47" ht="12.75">
      <c r="A91" s="8"/>
      <c r="B91" s="44"/>
      <c r="C91" s="363"/>
      <c r="D91" s="124"/>
      <c r="E91" s="124"/>
      <c r="F91" s="31"/>
      <c r="G91" s="11"/>
      <c r="H91" s="11"/>
      <c r="I91" s="6"/>
      <c r="J91" s="53"/>
      <c r="K91" s="124"/>
      <c r="L91" s="124"/>
      <c r="M91" s="31"/>
      <c r="N91" s="11"/>
      <c r="O91" s="11"/>
      <c r="P91" s="6"/>
      <c r="Q91" s="363"/>
      <c r="R91" s="124"/>
      <c r="S91" s="124"/>
      <c r="T91" s="31"/>
      <c r="U91" s="11"/>
      <c r="V91" s="9"/>
      <c r="W91" s="11"/>
      <c r="X91" s="53"/>
      <c r="Y91" s="124"/>
      <c r="Z91" s="31"/>
      <c r="AA91" s="11"/>
      <c r="AB91" s="11"/>
      <c r="AC91" s="11"/>
      <c r="AD91" s="53"/>
      <c r="AE91" s="124"/>
      <c r="AF91" s="248"/>
      <c r="AG91" s="13"/>
      <c r="AH91" s="13"/>
      <c r="AI91" s="11"/>
      <c r="AJ91" s="74"/>
      <c r="AK91" s="124"/>
      <c r="AL91" s="116"/>
      <c r="AM91" s="11"/>
      <c r="AN91" s="11"/>
      <c r="AO91" s="11"/>
      <c r="AP91" s="6"/>
      <c r="AQ91" s="67"/>
      <c r="AR91" s="50"/>
      <c r="AS91" s="50"/>
      <c r="AT91" s="63"/>
      <c r="AU91" s="12"/>
    </row>
    <row r="92" spans="1:47" ht="13.5" thickBot="1">
      <c r="A92" s="8"/>
      <c r="B92" s="1099"/>
      <c r="C92" s="784"/>
      <c r="D92" s="125"/>
      <c r="E92" s="125"/>
      <c r="F92" s="365"/>
      <c r="G92" s="19"/>
      <c r="H92" s="19"/>
      <c r="I92" s="18"/>
      <c r="J92" s="56"/>
      <c r="K92" s="125"/>
      <c r="L92" s="125"/>
      <c r="M92" s="365"/>
      <c r="N92" s="19"/>
      <c r="O92" s="19"/>
      <c r="P92" s="18"/>
      <c r="Q92" s="784"/>
      <c r="R92" s="125"/>
      <c r="S92" s="125"/>
      <c r="T92" s="365"/>
      <c r="U92" s="19"/>
      <c r="V92" s="16"/>
      <c r="W92" s="19"/>
      <c r="X92" s="56"/>
      <c r="Y92" s="125"/>
      <c r="Z92" s="365"/>
      <c r="AA92" s="19"/>
      <c r="AB92" s="19"/>
      <c r="AC92" s="19"/>
      <c r="AD92" s="56"/>
      <c r="AE92" s="125"/>
      <c r="AF92" s="248"/>
      <c r="AG92" s="21"/>
      <c r="AH92" s="21"/>
      <c r="AI92" s="19"/>
      <c r="AJ92" s="192"/>
      <c r="AK92" s="125"/>
      <c r="AL92" s="365"/>
      <c r="AM92" s="19"/>
      <c r="AN92" s="19"/>
      <c r="AO92" s="19"/>
      <c r="AP92" s="18"/>
      <c r="AQ92" s="92"/>
      <c r="AR92" s="51"/>
      <c r="AS92" s="51"/>
      <c r="AT92" s="64"/>
      <c r="AU92" s="20"/>
    </row>
    <row r="93" spans="1:47" ht="13.5" thickTop="1">
      <c r="A93" s="8" t="s">
        <v>117</v>
      </c>
      <c r="B93" s="44">
        <v>22</v>
      </c>
      <c r="C93" s="363" t="s">
        <v>140</v>
      </c>
      <c r="D93" s="124"/>
      <c r="E93" s="124"/>
      <c r="F93" s="31"/>
      <c r="G93" s="11"/>
      <c r="H93" s="11"/>
      <c r="I93" s="6"/>
      <c r="J93" s="53"/>
      <c r="K93" s="124"/>
      <c r="L93" s="124"/>
      <c r="M93" s="31"/>
      <c r="N93" s="11"/>
      <c r="O93" s="11"/>
      <c r="P93" s="6"/>
      <c r="Q93" s="363"/>
      <c r="R93" s="124" t="s">
        <v>140</v>
      </c>
      <c r="S93" s="124"/>
      <c r="T93" s="31" t="s">
        <v>397</v>
      </c>
      <c r="U93" s="10"/>
      <c r="V93" s="9"/>
      <c r="W93" s="11"/>
      <c r="X93" s="53"/>
      <c r="Y93" s="124"/>
      <c r="Z93" s="31"/>
      <c r="AA93" s="11"/>
      <c r="AB93" s="11"/>
      <c r="AC93" s="11"/>
      <c r="AD93" s="53"/>
      <c r="AE93" s="124"/>
      <c r="AF93" s="542"/>
      <c r="AG93" s="13"/>
      <c r="AH93" s="13"/>
      <c r="AI93" s="11"/>
      <c r="AJ93" s="74"/>
      <c r="AK93" s="124"/>
      <c r="AL93" s="116"/>
      <c r="AM93" s="11"/>
      <c r="AN93" s="11"/>
      <c r="AO93" s="11"/>
      <c r="AP93" s="6"/>
      <c r="AQ93" s="67"/>
      <c r="AR93" s="50"/>
      <c r="AS93" s="50"/>
      <c r="AT93" s="63"/>
      <c r="AU93" s="12"/>
    </row>
    <row r="94" spans="1:47" ht="12.75">
      <c r="A94" s="8"/>
      <c r="B94" s="44"/>
      <c r="C94" s="363"/>
      <c r="D94" s="124"/>
      <c r="E94" s="124"/>
      <c r="F94" s="31"/>
      <c r="G94" s="11"/>
      <c r="H94" s="11"/>
      <c r="I94" s="6"/>
      <c r="J94" s="53"/>
      <c r="K94" s="124"/>
      <c r="L94" s="124"/>
      <c r="M94" s="31"/>
      <c r="N94" s="11"/>
      <c r="O94" s="11"/>
      <c r="P94" s="6"/>
      <c r="Q94" s="363"/>
      <c r="R94" s="124"/>
      <c r="S94" s="124"/>
      <c r="T94" s="31"/>
      <c r="U94" s="11"/>
      <c r="V94" s="9"/>
      <c r="W94" s="11"/>
      <c r="X94" s="53"/>
      <c r="Y94" s="124"/>
      <c r="Z94" s="31"/>
      <c r="AA94" s="11"/>
      <c r="AB94" s="11"/>
      <c r="AC94" s="11"/>
      <c r="AD94" s="53"/>
      <c r="AE94" s="124"/>
      <c r="AF94" s="248"/>
      <c r="AG94" s="13"/>
      <c r="AH94" s="13"/>
      <c r="AI94" s="11"/>
      <c r="AJ94" s="74"/>
      <c r="AK94" s="124"/>
      <c r="AL94" s="116"/>
      <c r="AM94" s="11"/>
      <c r="AN94" s="11"/>
      <c r="AO94" s="11"/>
      <c r="AP94" s="6"/>
      <c r="AQ94" s="67"/>
      <c r="AR94" s="50"/>
      <c r="AS94" s="63"/>
      <c r="AT94" s="63"/>
      <c r="AU94" s="12"/>
    </row>
    <row r="95" spans="1:47" ht="12.75">
      <c r="A95" s="8"/>
      <c r="B95" s="786"/>
      <c r="C95" s="784"/>
      <c r="D95" s="125"/>
      <c r="E95" s="125"/>
      <c r="F95" s="365"/>
      <c r="G95" s="19"/>
      <c r="H95" s="19"/>
      <c r="I95" s="18"/>
      <c r="J95" s="56"/>
      <c r="K95" s="125"/>
      <c r="L95" s="125"/>
      <c r="M95" s="365"/>
      <c r="N95" s="19"/>
      <c r="O95" s="19"/>
      <c r="P95" s="18"/>
      <c r="Q95" s="784"/>
      <c r="R95" s="125"/>
      <c r="S95" s="125"/>
      <c r="T95" s="365"/>
      <c r="U95" s="19"/>
      <c r="V95" s="16"/>
      <c r="W95" s="19"/>
      <c r="X95" s="56"/>
      <c r="Y95" s="125"/>
      <c r="Z95" s="365"/>
      <c r="AA95" s="19"/>
      <c r="AB95" s="19"/>
      <c r="AC95" s="19"/>
      <c r="AD95" s="56"/>
      <c r="AE95" s="125"/>
      <c r="AF95" s="532"/>
      <c r="AG95" s="21"/>
      <c r="AH95" s="21"/>
      <c r="AI95" s="19"/>
      <c r="AJ95" s="192"/>
      <c r="AK95" s="125"/>
      <c r="AL95" s="365"/>
      <c r="AM95" s="19"/>
      <c r="AN95" s="19"/>
      <c r="AO95" s="19"/>
      <c r="AP95" s="18"/>
      <c r="AQ95" s="92"/>
      <c r="AR95" s="51"/>
      <c r="AS95" s="51"/>
      <c r="AT95" s="64"/>
      <c r="AU95" s="20"/>
    </row>
    <row r="96" spans="1:47" ht="12.75">
      <c r="A96" s="8" t="s">
        <v>117</v>
      </c>
      <c r="B96" s="44">
        <v>23</v>
      </c>
      <c r="C96" s="363" t="s">
        <v>142</v>
      </c>
      <c r="D96" s="124" t="s">
        <v>142</v>
      </c>
      <c r="E96" s="124" t="s">
        <v>559</v>
      </c>
      <c r="F96" s="31" t="s">
        <v>555</v>
      </c>
      <c r="G96" s="11"/>
      <c r="H96" s="11"/>
      <c r="I96" s="6"/>
      <c r="J96" s="53"/>
      <c r="K96" s="124"/>
      <c r="L96" s="124"/>
      <c r="M96" s="31"/>
      <c r="N96" s="11"/>
      <c r="O96" s="11"/>
      <c r="P96" s="6"/>
      <c r="Q96" s="363"/>
      <c r="R96" s="124"/>
      <c r="S96" s="124"/>
      <c r="T96" s="31"/>
      <c r="U96" s="11"/>
      <c r="V96" s="9"/>
      <c r="W96" s="11"/>
      <c r="X96" s="53"/>
      <c r="Y96" s="124" t="s">
        <v>142</v>
      </c>
      <c r="Z96" s="31" t="s">
        <v>551</v>
      </c>
      <c r="AA96" s="97" t="s">
        <v>105</v>
      </c>
      <c r="AB96" s="94"/>
      <c r="AC96" s="94"/>
      <c r="AD96" s="96"/>
      <c r="AE96" s="124"/>
      <c r="AF96" s="248"/>
      <c r="AG96" s="13"/>
      <c r="AH96" s="13"/>
      <c r="AI96" s="11"/>
      <c r="AJ96" s="74"/>
      <c r="AK96" s="124"/>
      <c r="AL96" s="116"/>
      <c r="AM96" s="11"/>
      <c r="AN96" s="11"/>
      <c r="AO96" s="11"/>
      <c r="AP96" s="6"/>
      <c r="AQ96" s="67"/>
      <c r="AR96" s="50"/>
      <c r="AS96" s="50"/>
      <c r="AT96" s="63"/>
      <c r="AU96" s="12"/>
    </row>
    <row r="97" spans="1:47" ht="12.75">
      <c r="A97" s="8"/>
      <c r="B97" s="44"/>
      <c r="C97" s="363"/>
      <c r="D97" s="124"/>
      <c r="E97" s="124"/>
      <c r="F97" s="31" t="s">
        <v>269</v>
      </c>
      <c r="G97" s="11"/>
      <c r="H97" s="11"/>
      <c r="I97" s="6"/>
      <c r="J97" s="53"/>
      <c r="K97" s="124"/>
      <c r="L97" s="124"/>
      <c r="M97" s="31"/>
      <c r="N97" s="11"/>
      <c r="O97" s="11"/>
      <c r="P97" s="6"/>
      <c r="Q97" s="363"/>
      <c r="R97" s="124"/>
      <c r="S97" s="124"/>
      <c r="T97" s="31"/>
      <c r="U97" s="11"/>
      <c r="V97" s="9"/>
      <c r="W97" s="11"/>
      <c r="X97" s="53"/>
      <c r="Y97" s="124"/>
      <c r="Z97" s="31"/>
      <c r="AA97" s="10" t="s">
        <v>136</v>
      </c>
      <c r="AB97" s="11" t="s">
        <v>410</v>
      </c>
      <c r="AC97" s="11">
        <v>14</v>
      </c>
      <c r="AD97" s="53">
        <v>100</v>
      </c>
      <c r="AE97" s="124"/>
      <c r="AF97" s="248"/>
      <c r="AG97" s="13"/>
      <c r="AH97" s="13"/>
      <c r="AI97" s="11"/>
      <c r="AJ97" s="74"/>
      <c r="AK97" s="124"/>
      <c r="AL97" s="116"/>
      <c r="AM97" s="11"/>
      <c r="AN97" s="11"/>
      <c r="AO97" s="11"/>
      <c r="AP97" s="6"/>
      <c r="AQ97" s="67"/>
      <c r="AR97" s="50"/>
      <c r="AS97" s="50"/>
      <c r="AT97" s="63"/>
      <c r="AU97" s="12"/>
    </row>
    <row r="98" spans="1:47" ht="12.75">
      <c r="A98" s="8"/>
      <c r="B98" s="786"/>
      <c r="C98" s="784"/>
      <c r="D98" s="125"/>
      <c r="E98" s="125"/>
      <c r="F98" s="365"/>
      <c r="G98" s="19"/>
      <c r="H98" s="19"/>
      <c r="I98" s="18"/>
      <c r="J98" s="56"/>
      <c r="K98" s="125"/>
      <c r="L98" s="125"/>
      <c r="M98" s="365"/>
      <c r="N98" s="19"/>
      <c r="O98" s="19"/>
      <c r="P98" s="18"/>
      <c r="Q98" s="784"/>
      <c r="R98" s="125"/>
      <c r="S98" s="125"/>
      <c r="T98" s="365"/>
      <c r="U98" s="19"/>
      <c r="V98" s="16"/>
      <c r="W98" s="19"/>
      <c r="X98" s="56"/>
      <c r="Y98" s="125"/>
      <c r="Z98" s="365"/>
      <c r="AA98" s="17"/>
      <c r="AB98" s="19"/>
      <c r="AC98" s="19"/>
      <c r="AD98" s="56"/>
      <c r="AE98" s="125"/>
      <c r="AF98" s="532"/>
      <c r="AG98" s="21"/>
      <c r="AH98" s="21"/>
      <c r="AI98" s="19"/>
      <c r="AJ98" s="192"/>
      <c r="AK98" s="125"/>
      <c r="AL98" s="365"/>
      <c r="AM98" s="19"/>
      <c r="AN98" s="19"/>
      <c r="AO98" s="19"/>
      <c r="AP98" s="18"/>
      <c r="AQ98" s="92"/>
      <c r="AR98" s="51"/>
      <c r="AS98" s="51"/>
      <c r="AT98" s="64"/>
      <c r="AU98" s="20"/>
    </row>
    <row r="99" spans="1:47" ht="12.75">
      <c r="A99" s="8" t="s">
        <v>117</v>
      </c>
      <c r="B99" s="44">
        <v>24</v>
      </c>
      <c r="C99" s="363" t="s">
        <v>144</v>
      </c>
      <c r="D99" s="284"/>
      <c r="E99" s="284"/>
      <c r="F99" s="115"/>
      <c r="G99" s="11"/>
      <c r="H99" s="11"/>
      <c r="I99" s="6"/>
      <c r="J99" s="53"/>
      <c r="K99" s="124" t="s">
        <v>144</v>
      </c>
      <c r="L99" s="124"/>
      <c r="M99" s="115" t="s">
        <v>504</v>
      </c>
      <c r="N99" s="768"/>
      <c r="O99" s="787"/>
      <c r="P99" s="788"/>
      <c r="Q99" s="755"/>
      <c r="R99" s="124" t="s">
        <v>144</v>
      </c>
      <c r="S99" s="124"/>
      <c r="T99" s="689" t="s">
        <v>322</v>
      </c>
      <c r="U99" s="551" t="s">
        <v>419</v>
      </c>
      <c r="V99" s="553"/>
      <c r="W99" s="552"/>
      <c r="X99" s="559"/>
      <c r="Y99" s="124"/>
      <c r="Z99" s="31"/>
      <c r="AA99" s="10"/>
      <c r="AB99" s="11"/>
      <c r="AC99" s="11"/>
      <c r="AD99" s="53"/>
      <c r="AE99" s="124"/>
      <c r="AF99" s="248"/>
      <c r="AG99" s="33"/>
      <c r="AH99" s="13"/>
      <c r="AI99" s="11"/>
      <c r="AJ99" s="74"/>
      <c r="AK99" s="124" t="s">
        <v>148</v>
      </c>
      <c r="AL99" s="248" t="s">
        <v>246</v>
      </c>
      <c r="AM99" s="15"/>
      <c r="AN99" s="11"/>
      <c r="AO99" s="11"/>
      <c r="AP99" s="6"/>
      <c r="AQ99" s="67"/>
      <c r="AR99" s="50"/>
      <c r="AS99" s="50"/>
      <c r="AT99" s="63"/>
      <c r="AU99" s="12"/>
    </row>
    <row r="100" spans="1:47" ht="12.75">
      <c r="A100" s="8"/>
      <c r="B100" s="44"/>
      <c r="C100" s="363"/>
      <c r="D100" s="124"/>
      <c r="E100" s="124"/>
      <c r="F100" s="31"/>
      <c r="G100" s="11"/>
      <c r="H100" s="11"/>
      <c r="I100" s="6"/>
      <c r="J100" s="53"/>
      <c r="K100" s="124"/>
      <c r="L100" s="124"/>
      <c r="M100" s="115"/>
      <c r="N100" s="551"/>
      <c r="O100" s="552"/>
      <c r="P100" s="553"/>
      <c r="Q100" s="995"/>
      <c r="R100" s="124"/>
      <c r="S100" s="124"/>
      <c r="T100" s="31" t="s">
        <v>113</v>
      </c>
      <c r="U100" s="551" t="s">
        <v>225</v>
      </c>
      <c r="V100" s="553" t="s">
        <v>145</v>
      </c>
      <c r="W100" s="552">
        <v>20</v>
      </c>
      <c r="X100" s="559">
        <v>2000</v>
      </c>
      <c r="Y100" s="124"/>
      <c r="Z100" s="31"/>
      <c r="AA100" s="10"/>
      <c r="AB100" s="11"/>
      <c r="AC100" s="11"/>
      <c r="AD100" s="53"/>
      <c r="AE100" s="124"/>
      <c r="AF100" s="248"/>
      <c r="AG100" s="33"/>
      <c r="AH100" s="13"/>
      <c r="AI100" s="11"/>
      <c r="AJ100" s="74"/>
      <c r="AK100" s="124"/>
      <c r="AL100" s="248"/>
      <c r="AM100" s="15"/>
      <c r="AN100" s="11"/>
      <c r="AO100" s="11"/>
      <c r="AP100" s="6"/>
      <c r="AQ100" s="67"/>
      <c r="AR100" s="50"/>
      <c r="AS100" s="50"/>
      <c r="AT100" s="63"/>
      <c r="AU100" s="12"/>
    </row>
    <row r="101" spans="1:47" ht="12.75">
      <c r="A101" s="8"/>
      <c r="B101" s="284"/>
      <c r="C101" s="363"/>
      <c r="D101" s="124"/>
      <c r="E101" s="124"/>
      <c r="F101" s="31"/>
      <c r="G101" s="11"/>
      <c r="H101" s="11"/>
      <c r="I101" s="6"/>
      <c r="J101" s="53"/>
      <c r="K101" s="124"/>
      <c r="L101" s="124"/>
      <c r="M101" s="115"/>
      <c r="N101" s="551"/>
      <c r="O101" s="552"/>
      <c r="P101" s="553"/>
      <c r="Q101" s="995"/>
      <c r="R101" s="124"/>
      <c r="S101" s="124"/>
      <c r="T101" s="31" t="s">
        <v>379</v>
      </c>
      <c r="U101" s="607" t="s">
        <v>226</v>
      </c>
      <c r="V101" s="615" t="s">
        <v>146</v>
      </c>
      <c r="W101" s="608">
        <v>16</v>
      </c>
      <c r="X101" s="616">
        <v>500</v>
      </c>
      <c r="Y101" s="124"/>
      <c r="Z101" s="31"/>
      <c r="AA101" s="10"/>
      <c r="AB101" s="11"/>
      <c r="AC101" s="11"/>
      <c r="AD101" s="53"/>
      <c r="AE101" s="124"/>
      <c r="AF101" s="31"/>
      <c r="AG101" s="10"/>
      <c r="AH101" s="13"/>
      <c r="AI101" s="11"/>
      <c r="AJ101" s="74"/>
      <c r="AK101" s="161"/>
      <c r="AL101" s="248"/>
      <c r="AM101" s="10"/>
      <c r="AN101" s="11"/>
      <c r="AO101" s="11"/>
      <c r="AP101" s="6"/>
      <c r="AQ101" s="67"/>
      <c r="AR101" s="50"/>
      <c r="AS101" s="50"/>
      <c r="AT101" s="63"/>
      <c r="AU101" s="12"/>
    </row>
    <row r="102" spans="1:47" ht="12.75">
      <c r="A102" s="8"/>
      <c r="B102" s="284"/>
      <c r="C102" s="363"/>
      <c r="D102" s="124"/>
      <c r="E102" s="124"/>
      <c r="F102" s="31"/>
      <c r="G102" s="11"/>
      <c r="H102" s="11"/>
      <c r="I102" s="6"/>
      <c r="J102" s="53"/>
      <c r="K102" s="124"/>
      <c r="L102" s="124"/>
      <c r="M102" s="778"/>
      <c r="N102" s="607"/>
      <c r="O102" s="608"/>
      <c r="P102" s="615"/>
      <c r="Q102" s="755"/>
      <c r="R102" s="124"/>
      <c r="S102" s="124"/>
      <c r="T102" s="31"/>
      <c r="U102" s="551" t="s">
        <v>155</v>
      </c>
      <c r="V102" s="553" t="s">
        <v>146</v>
      </c>
      <c r="W102" s="552">
        <v>12</v>
      </c>
      <c r="X102" s="554">
        <v>450</v>
      </c>
      <c r="Y102" s="124"/>
      <c r="Z102" s="31"/>
      <c r="AA102" s="10"/>
      <c r="AB102" s="11"/>
      <c r="AC102" s="11"/>
      <c r="AD102" s="53"/>
      <c r="AE102" s="124"/>
      <c r="AF102" s="248"/>
      <c r="AG102" s="13"/>
      <c r="AH102" s="13"/>
      <c r="AI102" s="11"/>
      <c r="AJ102" s="74"/>
      <c r="AK102" s="124"/>
      <c r="AL102" s="248"/>
      <c r="AM102" s="10"/>
      <c r="AN102" s="11"/>
      <c r="AO102" s="11"/>
      <c r="AP102" s="6"/>
      <c r="AQ102" s="67"/>
      <c r="AR102" s="50"/>
      <c r="AS102" s="50"/>
      <c r="AT102" s="63"/>
      <c r="AU102" s="12"/>
    </row>
    <row r="103" spans="1:47" ht="12.75">
      <c r="A103" s="8"/>
      <c r="B103" s="284"/>
      <c r="C103" s="363"/>
      <c r="D103" s="124"/>
      <c r="E103" s="124"/>
      <c r="F103" s="31"/>
      <c r="G103" s="11"/>
      <c r="H103" s="11"/>
      <c r="I103" s="6"/>
      <c r="J103" s="53"/>
      <c r="K103" s="124"/>
      <c r="L103" s="124"/>
      <c r="M103" s="115"/>
      <c r="N103" s="607"/>
      <c r="O103" s="608"/>
      <c r="P103" s="615"/>
      <c r="Q103" s="755"/>
      <c r="R103" s="124"/>
      <c r="S103" s="124"/>
      <c r="T103" s="31"/>
      <c r="U103" s="547" t="s">
        <v>270</v>
      </c>
      <c r="V103" s="549"/>
      <c r="W103" s="548"/>
      <c r="X103" s="550"/>
      <c r="Y103" s="124"/>
      <c r="Z103" s="31"/>
      <c r="AA103" s="10"/>
      <c r="AB103" s="11"/>
      <c r="AC103" s="11"/>
      <c r="AD103" s="53"/>
      <c r="AE103" s="124"/>
      <c r="AF103" s="248"/>
      <c r="AG103" s="13"/>
      <c r="AH103" s="13"/>
      <c r="AI103" s="11"/>
      <c r="AJ103" s="74"/>
      <c r="AK103" s="124"/>
      <c r="AL103" s="248"/>
      <c r="AM103" s="10"/>
      <c r="AN103" s="11"/>
      <c r="AO103" s="11"/>
      <c r="AP103" s="6"/>
      <c r="AQ103" s="67"/>
      <c r="AR103" s="50"/>
      <c r="AS103" s="50"/>
      <c r="AT103" s="63"/>
      <c r="AU103" s="12"/>
    </row>
    <row r="104" spans="1:47" ht="12.75">
      <c r="A104" s="8"/>
      <c r="B104" s="284"/>
      <c r="C104" s="363"/>
      <c r="D104" s="124"/>
      <c r="E104" s="124"/>
      <c r="F104" s="31"/>
      <c r="G104" s="11"/>
      <c r="H104" s="11"/>
      <c r="I104" s="6"/>
      <c r="J104" s="53"/>
      <c r="K104" s="124"/>
      <c r="L104" s="124"/>
      <c r="M104" s="115"/>
      <c r="N104" s="607"/>
      <c r="O104" s="608"/>
      <c r="P104" s="615"/>
      <c r="Q104" s="755"/>
      <c r="R104" s="124"/>
      <c r="S104" s="124"/>
      <c r="T104" s="31"/>
      <c r="U104" s="547" t="s">
        <v>190</v>
      </c>
      <c r="V104" s="549" t="s">
        <v>146</v>
      </c>
      <c r="W104" s="548">
        <v>16</v>
      </c>
      <c r="X104" s="550">
        <v>400</v>
      </c>
      <c r="Y104" s="124"/>
      <c r="Z104" s="31"/>
      <c r="AA104" s="10"/>
      <c r="AB104" s="11"/>
      <c r="AC104" s="11"/>
      <c r="AD104" s="53"/>
      <c r="AE104" s="124"/>
      <c r="AF104" s="248"/>
      <c r="AG104" s="13"/>
      <c r="AH104" s="13"/>
      <c r="AI104" s="11"/>
      <c r="AJ104" s="74"/>
      <c r="AK104" s="124"/>
      <c r="AL104" s="248"/>
      <c r="AM104" s="11"/>
      <c r="AN104" s="11"/>
      <c r="AO104" s="11"/>
      <c r="AP104" s="6"/>
      <c r="AQ104" s="67"/>
      <c r="AR104" s="50"/>
      <c r="AS104" s="50"/>
      <c r="AT104" s="63"/>
      <c r="AU104" s="12"/>
    </row>
    <row r="105" spans="1:47" ht="12.75">
      <c r="A105" s="8"/>
      <c r="B105" s="284"/>
      <c r="C105" s="363"/>
      <c r="D105" s="124"/>
      <c r="E105" s="124"/>
      <c r="F105" s="31"/>
      <c r="G105" s="11"/>
      <c r="H105" s="11"/>
      <c r="I105" s="6"/>
      <c r="J105" s="53"/>
      <c r="K105" s="124"/>
      <c r="L105" s="124"/>
      <c r="M105" s="115"/>
      <c r="N105" s="607"/>
      <c r="O105" s="608"/>
      <c r="P105" s="615"/>
      <c r="Q105" s="755"/>
      <c r="R105" s="124"/>
      <c r="S105" s="124"/>
      <c r="T105" s="31"/>
      <c r="U105" s="612" t="s">
        <v>218</v>
      </c>
      <c r="V105" s="621" t="s">
        <v>135</v>
      </c>
      <c r="W105" s="613">
        <v>16</v>
      </c>
      <c r="X105" s="614">
        <v>275</v>
      </c>
      <c r="Y105" s="124"/>
      <c r="Z105" s="31"/>
      <c r="AA105" s="156"/>
      <c r="AB105" s="276"/>
      <c r="AC105" s="277"/>
      <c r="AD105" s="278"/>
      <c r="AE105" s="124"/>
      <c r="AF105" s="248"/>
      <c r="AG105" s="13"/>
      <c r="AH105" s="13"/>
      <c r="AI105" s="11"/>
      <c r="AJ105" s="74"/>
      <c r="AK105" s="124"/>
      <c r="AL105" s="248"/>
      <c r="AM105" s="11"/>
      <c r="AN105" s="11"/>
      <c r="AO105" s="11"/>
      <c r="AP105" s="6"/>
      <c r="AQ105" s="67"/>
      <c r="AR105" s="50"/>
      <c r="AS105" s="50"/>
      <c r="AT105" s="63"/>
      <c r="AU105" s="12"/>
    </row>
    <row r="106" spans="1:47" ht="12.75">
      <c r="A106" s="8"/>
      <c r="B106" s="284"/>
      <c r="C106" s="363"/>
      <c r="D106" s="124"/>
      <c r="E106" s="124"/>
      <c r="F106" s="31"/>
      <c r="G106" s="11"/>
      <c r="H106" s="11"/>
      <c r="I106" s="6"/>
      <c r="J106" s="53"/>
      <c r="K106" s="124"/>
      <c r="L106" s="124"/>
      <c r="M106" s="115"/>
      <c r="N106" s="607"/>
      <c r="O106" s="608"/>
      <c r="P106" s="615"/>
      <c r="Q106" s="755"/>
      <c r="R106" s="124"/>
      <c r="S106" s="124"/>
      <c r="T106" s="31"/>
      <c r="U106" s="551" t="s">
        <v>85</v>
      </c>
      <c r="V106" s="553"/>
      <c r="W106" s="552"/>
      <c r="X106" s="554"/>
      <c r="Y106" s="124"/>
      <c r="Z106" s="31"/>
      <c r="AA106" s="10"/>
      <c r="AB106" s="11"/>
      <c r="AC106" s="11"/>
      <c r="AD106" s="53"/>
      <c r="AE106" s="124"/>
      <c r="AF106" s="248"/>
      <c r="AG106" s="13"/>
      <c r="AH106" s="13"/>
      <c r="AI106" s="11"/>
      <c r="AJ106" s="74"/>
      <c r="AK106" s="124"/>
      <c r="AL106" s="248"/>
      <c r="AM106" s="11"/>
      <c r="AN106" s="11"/>
      <c r="AO106" s="11"/>
      <c r="AP106" s="6"/>
      <c r="AQ106" s="67"/>
      <c r="AR106" s="50"/>
      <c r="AS106" s="50"/>
      <c r="AT106" s="63"/>
      <c r="AU106" s="12"/>
    </row>
    <row r="107" spans="1:47" ht="12.75">
      <c r="A107" s="8"/>
      <c r="B107" s="284"/>
      <c r="C107" s="363"/>
      <c r="D107" s="124"/>
      <c r="E107" s="124"/>
      <c r="F107" s="31"/>
      <c r="G107" s="11"/>
      <c r="H107" s="11"/>
      <c r="I107" s="6"/>
      <c r="J107" s="53"/>
      <c r="K107" s="124"/>
      <c r="L107" s="124"/>
      <c r="M107" s="115"/>
      <c r="N107" s="607"/>
      <c r="O107" s="608"/>
      <c r="P107" s="615"/>
      <c r="Q107" s="755"/>
      <c r="R107" s="124"/>
      <c r="S107" s="124"/>
      <c r="T107" s="31"/>
      <c r="U107" s="551" t="s">
        <v>98</v>
      </c>
      <c r="V107" s="1507" t="s">
        <v>411</v>
      </c>
      <c r="W107" s="552">
        <v>32</v>
      </c>
      <c r="X107" s="554">
        <v>250</v>
      </c>
      <c r="Y107" s="124"/>
      <c r="Z107" s="31"/>
      <c r="AA107" s="10"/>
      <c r="AB107" s="11"/>
      <c r="AC107" s="11"/>
      <c r="AD107" s="53"/>
      <c r="AE107" s="124"/>
      <c r="AF107" s="248"/>
      <c r="AG107" s="13"/>
      <c r="AH107" s="13"/>
      <c r="AI107" s="11"/>
      <c r="AJ107" s="74"/>
      <c r="AK107" s="124"/>
      <c r="AL107" s="248"/>
      <c r="AM107" s="11"/>
      <c r="AN107" s="11"/>
      <c r="AO107" s="11"/>
      <c r="AP107" s="6"/>
      <c r="AQ107" s="67"/>
      <c r="AR107" s="50"/>
      <c r="AS107" s="50"/>
      <c r="AT107" s="63"/>
      <c r="AU107" s="12"/>
    </row>
    <row r="108" spans="1:47" s="42" customFormat="1" ht="12.75">
      <c r="A108" s="8"/>
      <c r="B108" s="786"/>
      <c r="C108" s="784"/>
      <c r="D108" s="125"/>
      <c r="E108" s="125"/>
      <c r="F108" s="365"/>
      <c r="G108" s="19"/>
      <c r="H108" s="19"/>
      <c r="I108" s="18"/>
      <c r="J108" s="56"/>
      <c r="K108" s="125"/>
      <c r="L108" s="125"/>
      <c r="M108" s="678"/>
      <c r="N108" s="604"/>
      <c r="O108" s="605"/>
      <c r="P108" s="638"/>
      <c r="Q108" s="1362"/>
      <c r="R108" s="125"/>
      <c r="S108" s="125"/>
      <c r="T108" s="365"/>
      <c r="U108" s="564" t="s">
        <v>348</v>
      </c>
      <c r="V108" s="566" t="s">
        <v>135</v>
      </c>
      <c r="W108" s="565">
        <v>12</v>
      </c>
      <c r="X108" s="567">
        <v>250</v>
      </c>
      <c r="Y108" s="125"/>
      <c r="Z108" s="365"/>
      <c r="AA108" s="17"/>
      <c r="AB108" s="19"/>
      <c r="AC108" s="19"/>
      <c r="AD108" s="56"/>
      <c r="AE108" s="125"/>
      <c r="AF108" s="532"/>
      <c r="AG108" s="21"/>
      <c r="AH108" s="21"/>
      <c r="AI108" s="19"/>
      <c r="AJ108" s="192"/>
      <c r="AK108" s="125"/>
      <c r="AL108" s="532"/>
      <c r="AM108" s="19"/>
      <c r="AN108" s="19"/>
      <c r="AO108" s="19"/>
      <c r="AP108" s="18"/>
      <c r="AQ108" s="92"/>
      <c r="AR108" s="51"/>
      <c r="AS108" s="51"/>
      <c r="AT108" s="64"/>
      <c r="AU108" s="20"/>
    </row>
    <row r="109" spans="1:47" ht="12.75">
      <c r="A109" s="8"/>
      <c r="B109" s="44">
        <v>25</v>
      </c>
      <c r="C109" s="363" t="s">
        <v>148</v>
      </c>
      <c r="D109" s="124" t="s">
        <v>148</v>
      </c>
      <c r="E109" s="124"/>
      <c r="F109" s="31" t="s">
        <v>149</v>
      </c>
      <c r="G109" s="789"/>
      <c r="H109" s="790"/>
      <c r="I109" s="791"/>
      <c r="J109" s="990"/>
      <c r="K109" s="124"/>
      <c r="L109" s="124"/>
      <c r="M109" s="115"/>
      <c r="N109" s="10"/>
      <c r="O109" s="11"/>
      <c r="P109" s="6"/>
      <c r="Q109" s="53"/>
      <c r="R109" s="124"/>
      <c r="S109" s="124"/>
      <c r="T109" s="31"/>
      <c r="U109" s="156"/>
      <c r="V109" s="276"/>
      <c r="W109" s="277"/>
      <c r="X109" s="278"/>
      <c r="Y109" s="124"/>
      <c r="Z109" s="31"/>
      <c r="AA109" s="10"/>
      <c r="AB109" s="11"/>
      <c r="AC109" s="11"/>
      <c r="AD109" s="53"/>
      <c r="AE109" s="124"/>
      <c r="AF109" s="248"/>
      <c r="AG109" s="33"/>
      <c r="AH109" s="13"/>
      <c r="AI109" s="11"/>
      <c r="AJ109" s="74"/>
      <c r="AK109" s="124" t="s">
        <v>148</v>
      </c>
      <c r="AL109" s="248" t="s">
        <v>325</v>
      </c>
      <c r="AM109" s="33"/>
      <c r="AN109" s="11"/>
      <c r="AO109" s="11"/>
      <c r="AP109" s="6"/>
      <c r="AQ109" s="67"/>
      <c r="AR109" s="50"/>
      <c r="AS109" s="50"/>
      <c r="AT109" s="63"/>
      <c r="AU109" s="12"/>
    </row>
    <row r="110" spans="1:47" ht="12.75">
      <c r="A110" s="8"/>
      <c r="B110" s="284"/>
      <c r="C110" s="363"/>
      <c r="D110" s="124"/>
      <c r="E110" s="124"/>
      <c r="F110" s="31"/>
      <c r="G110" s="789"/>
      <c r="H110" s="790"/>
      <c r="I110" s="791"/>
      <c r="J110" s="990"/>
      <c r="K110" s="124"/>
      <c r="L110" s="124"/>
      <c r="M110" s="115"/>
      <c r="N110" s="156"/>
      <c r="O110" s="277"/>
      <c r="P110" s="276"/>
      <c r="Q110" s="278"/>
      <c r="R110" s="124"/>
      <c r="S110" s="124"/>
      <c r="T110" s="31"/>
      <c r="U110" s="156"/>
      <c r="V110" s="276"/>
      <c r="W110" s="277"/>
      <c r="X110" s="278"/>
      <c r="Y110" s="124"/>
      <c r="Z110" s="31"/>
      <c r="AA110" s="10"/>
      <c r="AB110" s="11"/>
      <c r="AC110" s="11"/>
      <c r="AD110" s="53"/>
      <c r="AE110" s="124"/>
      <c r="AF110" s="31"/>
      <c r="AG110" s="10"/>
      <c r="AH110" s="13"/>
      <c r="AI110" s="11"/>
      <c r="AJ110" s="74"/>
      <c r="AK110" s="124"/>
      <c r="AL110" s="248"/>
      <c r="AM110" s="10"/>
      <c r="AN110" s="11"/>
      <c r="AO110" s="11"/>
      <c r="AP110" s="53"/>
      <c r="AQ110" s="67"/>
      <c r="AR110" s="50"/>
      <c r="AS110" s="50"/>
      <c r="AT110" s="63"/>
      <c r="AU110" s="12"/>
    </row>
    <row r="111" spans="1:47" ht="12.75" customHeight="1" thickBot="1">
      <c r="A111" s="8"/>
      <c r="B111" s="861"/>
      <c r="C111" s="825"/>
      <c r="D111" s="126"/>
      <c r="E111" s="126"/>
      <c r="F111" s="366"/>
      <c r="G111" s="1293"/>
      <c r="H111" s="1294"/>
      <c r="I111" s="1295"/>
      <c r="J111" s="1296"/>
      <c r="K111" s="133"/>
      <c r="L111" s="126"/>
      <c r="M111" s="366"/>
      <c r="N111" s="299"/>
      <c r="O111" s="300"/>
      <c r="P111" s="301"/>
      <c r="Q111" s="302"/>
      <c r="R111" s="126"/>
      <c r="S111" s="126"/>
      <c r="T111" s="366"/>
      <c r="U111" s="78"/>
      <c r="V111" s="79"/>
      <c r="W111" s="79"/>
      <c r="X111" s="76"/>
      <c r="Y111" s="126"/>
      <c r="Z111" s="366"/>
      <c r="AA111" s="78"/>
      <c r="AB111" s="79"/>
      <c r="AC111" s="79"/>
      <c r="AD111" s="76"/>
      <c r="AE111" s="126"/>
      <c r="AF111" s="533"/>
      <c r="AG111" s="81"/>
      <c r="AH111" s="81"/>
      <c r="AI111" s="79"/>
      <c r="AJ111" s="193"/>
      <c r="AK111" s="126"/>
      <c r="AL111" s="366"/>
      <c r="AM111" s="78"/>
      <c r="AN111" s="79"/>
      <c r="AO111" s="79"/>
      <c r="AP111" s="77"/>
      <c r="AQ111" s="87"/>
      <c r="AR111" s="80"/>
      <c r="AS111" s="80"/>
      <c r="AT111" s="83"/>
      <c r="AU111" s="84"/>
    </row>
    <row r="112" spans="1:47" ht="13.5" thickTop="1">
      <c r="A112" s="8"/>
      <c r="B112" s="44">
        <v>26</v>
      </c>
      <c r="C112" s="363" t="s">
        <v>151</v>
      </c>
      <c r="D112" s="124"/>
      <c r="E112" s="124"/>
      <c r="F112" s="31"/>
      <c r="G112" s="11"/>
      <c r="H112" s="11"/>
      <c r="I112" s="6"/>
      <c r="J112" s="53"/>
      <c r="K112" s="321"/>
      <c r="L112" s="240"/>
      <c r="M112" s="676"/>
      <c r="N112" s="228"/>
      <c r="O112" s="228"/>
      <c r="P112" s="229"/>
      <c r="Q112" s="230"/>
      <c r="R112" s="124"/>
      <c r="S112" s="124"/>
      <c r="T112" s="31"/>
      <c r="U112" s="10"/>
      <c r="V112" s="9"/>
      <c r="W112" s="11"/>
      <c r="X112" s="53"/>
      <c r="Y112" s="124"/>
      <c r="Z112" s="31"/>
      <c r="AA112" s="11"/>
      <c r="AB112" s="11"/>
      <c r="AC112" s="11"/>
      <c r="AD112" s="53"/>
      <c r="AE112" s="124" t="s">
        <v>151</v>
      </c>
      <c r="AF112" s="248" t="s">
        <v>315</v>
      </c>
      <c r="AG112" s="13"/>
      <c r="AH112" s="13"/>
      <c r="AI112" s="11"/>
      <c r="AJ112" s="74"/>
      <c r="AK112" s="124"/>
      <c r="AL112" s="116"/>
      <c r="AM112" s="10"/>
      <c r="AN112" s="11"/>
      <c r="AO112" s="11"/>
      <c r="AP112" s="62"/>
      <c r="AQ112" s="202"/>
      <c r="AR112" s="54"/>
      <c r="AS112" s="54"/>
      <c r="AT112" s="65"/>
      <c r="AU112" s="168"/>
    </row>
    <row r="113" spans="1:47" ht="12.75">
      <c r="A113" s="8"/>
      <c r="B113" s="284"/>
      <c r="C113" s="363"/>
      <c r="D113" s="124"/>
      <c r="E113" s="124"/>
      <c r="F113" s="31"/>
      <c r="G113" s="11"/>
      <c r="H113" s="11"/>
      <c r="I113" s="6"/>
      <c r="J113" s="53"/>
      <c r="K113" s="124"/>
      <c r="L113" s="124"/>
      <c r="M113" s="31"/>
      <c r="N113" s="11"/>
      <c r="O113" s="11"/>
      <c r="P113" s="6"/>
      <c r="Q113" s="53"/>
      <c r="R113" s="124"/>
      <c r="S113" s="124"/>
      <c r="T113" s="31"/>
      <c r="U113" s="10"/>
      <c r="V113" s="9"/>
      <c r="W113" s="11"/>
      <c r="X113" s="53"/>
      <c r="Y113" s="124"/>
      <c r="Z113" s="31"/>
      <c r="AA113" s="11"/>
      <c r="AB113" s="11"/>
      <c r="AC113" s="11"/>
      <c r="AD113" s="53"/>
      <c r="AE113" s="124"/>
      <c r="AF113" s="248"/>
      <c r="AG113" s="13"/>
      <c r="AH113" s="13"/>
      <c r="AI113" s="11"/>
      <c r="AJ113" s="74"/>
      <c r="AK113" s="124"/>
      <c r="AL113" s="116"/>
      <c r="AM113" s="10"/>
      <c r="AN113" s="11"/>
      <c r="AO113" s="11"/>
      <c r="AP113" s="62"/>
      <c r="AQ113" s="202"/>
      <c r="AR113" s="54"/>
      <c r="AS113" s="54"/>
      <c r="AT113" s="65"/>
      <c r="AU113" s="168"/>
    </row>
    <row r="114" spans="1:47" s="42" customFormat="1" ht="12.75">
      <c r="A114" s="8"/>
      <c r="B114" s="786"/>
      <c r="C114" s="784"/>
      <c r="D114" s="125"/>
      <c r="E114" s="125"/>
      <c r="F114" s="365"/>
      <c r="G114" s="19"/>
      <c r="H114" s="19"/>
      <c r="I114" s="18"/>
      <c r="J114" s="56"/>
      <c r="K114" s="125"/>
      <c r="L114" s="125"/>
      <c r="M114" s="365"/>
      <c r="N114" s="19"/>
      <c r="O114" s="19"/>
      <c r="P114" s="18"/>
      <c r="Q114" s="56"/>
      <c r="R114" s="125"/>
      <c r="S114" s="125"/>
      <c r="T114" s="365"/>
      <c r="U114" s="17"/>
      <c r="V114" s="16"/>
      <c r="W114" s="19"/>
      <c r="X114" s="56"/>
      <c r="Y114" s="125"/>
      <c r="Z114" s="365"/>
      <c r="AA114" s="19"/>
      <c r="AB114" s="19"/>
      <c r="AC114" s="19"/>
      <c r="AD114" s="56"/>
      <c r="AE114" s="125"/>
      <c r="AF114" s="532"/>
      <c r="AG114" s="21"/>
      <c r="AH114" s="21"/>
      <c r="AI114" s="19"/>
      <c r="AJ114" s="192"/>
      <c r="AK114" s="125"/>
      <c r="AL114" s="365"/>
      <c r="AM114" s="17"/>
      <c r="AN114" s="19"/>
      <c r="AO114" s="19"/>
      <c r="AP114" s="18"/>
      <c r="AQ114" s="92"/>
      <c r="AR114" s="51"/>
      <c r="AS114" s="51"/>
      <c r="AT114" s="64"/>
      <c r="AU114" s="20"/>
    </row>
    <row r="115" spans="1:47" s="22" customFormat="1" ht="12.75">
      <c r="A115" s="8"/>
      <c r="B115" s="44">
        <v>27</v>
      </c>
      <c r="C115" s="363" t="s">
        <v>134</v>
      </c>
      <c r="D115" s="124"/>
      <c r="E115" s="124"/>
      <c r="F115" s="248"/>
      <c r="G115" s="156"/>
      <c r="H115" s="277"/>
      <c r="I115" s="276"/>
      <c r="J115" s="278"/>
      <c r="K115" s="124"/>
      <c r="L115" s="124"/>
      <c r="M115" s="31"/>
      <c r="N115" s="11"/>
      <c r="O115" s="11"/>
      <c r="P115" s="6"/>
      <c r="Q115" s="53"/>
      <c r="R115" s="124" t="s">
        <v>134</v>
      </c>
      <c r="S115" s="124"/>
      <c r="T115" s="248" t="s">
        <v>396</v>
      </c>
      <c r="U115" s="607"/>
      <c r="V115" s="640"/>
      <c r="W115" s="608"/>
      <c r="X115" s="616"/>
      <c r="Y115" s="124"/>
      <c r="Z115" s="31"/>
      <c r="AA115" s="11"/>
      <c r="AB115" s="11"/>
      <c r="AC115" s="11"/>
      <c r="AD115" s="53"/>
      <c r="AE115" s="124"/>
      <c r="AF115" s="248"/>
      <c r="AG115" s="13"/>
      <c r="AH115" s="13"/>
      <c r="AI115" s="11"/>
      <c r="AJ115" s="74"/>
      <c r="AK115" s="124"/>
      <c r="AL115" s="116"/>
      <c r="AM115" s="11"/>
      <c r="AN115" s="11"/>
      <c r="AO115" s="11"/>
      <c r="AP115" s="6"/>
      <c r="AQ115" s="67"/>
      <c r="AR115" s="50"/>
      <c r="AS115" s="50"/>
      <c r="AT115" s="63"/>
      <c r="AU115" s="12"/>
    </row>
    <row r="116" spans="1:47" s="22" customFormat="1" ht="12.75">
      <c r="A116" s="8"/>
      <c r="B116" s="284"/>
      <c r="C116" s="363"/>
      <c r="D116" s="124"/>
      <c r="E116" s="124"/>
      <c r="F116" s="31"/>
      <c r="G116" s="156"/>
      <c r="H116" s="277"/>
      <c r="I116" s="276"/>
      <c r="J116" s="278"/>
      <c r="K116" s="124"/>
      <c r="L116" s="124"/>
      <c r="M116" s="31"/>
      <c r="N116" s="11"/>
      <c r="O116" s="11"/>
      <c r="P116" s="6"/>
      <c r="Q116" s="53"/>
      <c r="R116" s="124"/>
      <c r="S116" s="124"/>
      <c r="T116" s="31"/>
      <c r="U116" s="607"/>
      <c r="V116" s="640"/>
      <c r="W116" s="608"/>
      <c r="X116" s="616"/>
      <c r="Y116" s="124"/>
      <c r="Z116" s="31"/>
      <c r="AA116" s="11"/>
      <c r="AB116" s="11"/>
      <c r="AC116" s="11"/>
      <c r="AD116" s="53"/>
      <c r="AE116" s="124"/>
      <c r="AF116" s="248"/>
      <c r="AG116" s="13"/>
      <c r="AH116" s="13"/>
      <c r="AI116" s="11"/>
      <c r="AJ116" s="74"/>
      <c r="AK116" s="124"/>
      <c r="AL116" s="116"/>
      <c r="AM116" s="11"/>
      <c r="AN116" s="11"/>
      <c r="AO116" s="11"/>
      <c r="AP116" s="6"/>
      <c r="AQ116" s="67"/>
      <c r="AR116" s="50"/>
      <c r="AS116" s="50"/>
      <c r="AT116" s="63"/>
      <c r="AU116" s="12"/>
    </row>
    <row r="117" spans="1:47" s="22" customFormat="1" ht="12.75">
      <c r="A117" s="8"/>
      <c r="B117" s="786"/>
      <c r="C117" s="784"/>
      <c r="D117" s="125"/>
      <c r="E117" s="125"/>
      <c r="F117" s="365"/>
      <c r="G117" s="19"/>
      <c r="H117" s="19"/>
      <c r="I117" s="18"/>
      <c r="J117" s="56"/>
      <c r="K117" s="125"/>
      <c r="L117" s="125"/>
      <c r="M117" s="365"/>
      <c r="N117" s="19"/>
      <c r="O117" s="19"/>
      <c r="P117" s="18"/>
      <c r="Q117" s="56"/>
      <c r="R117" s="125"/>
      <c r="S117" s="125"/>
      <c r="T117" s="365"/>
      <c r="U117" s="17"/>
      <c r="V117" s="16"/>
      <c r="W117" s="19"/>
      <c r="X117" s="56"/>
      <c r="Y117" s="125"/>
      <c r="Z117" s="365"/>
      <c r="AA117" s="19"/>
      <c r="AB117" s="19"/>
      <c r="AC117" s="19"/>
      <c r="AD117" s="56"/>
      <c r="AE117" s="125"/>
      <c r="AF117" s="532"/>
      <c r="AG117" s="21"/>
      <c r="AH117" s="21"/>
      <c r="AI117" s="19"/>
      <c r="AJ117" s="192"/>
      <c r="AK117" s="125"/>
      <c r="AL117" s="365"/>
      <c r="AM117" s="19"/>
      <c r="AN117" s="19"/>
      <c r="AO117" s="19"/>
      <c r="AP117" s="18"/>
      <c r="AQ117" s="92"/>
      <c r="AR117" s="51"/>
      <c r="AS117" s="51"/>
      <c r="AT117" s="64"/>
      <c r="AU117" s="20"/>
    </row>
    <row r="118" spans="1:47" s="22" customFormat="1" ht="12.75">
      <c r="A118" s="8"/>
      <c r="B118" s="44">
        <v>28</v>
      </c>
      <c r="C118" s="363" t="s">
        <v>137</v>
      </c>
      <c r="D118" s="124"/>
      <c r="E118" s="124"/>
      <c r="F118" s="31"/>
      <c r="G118" s="10"/>
      <c r="H118" s="11"/>
      <c r="I118" s="6"/>
      <c r="J118" s="53"/>
      <c r="K118" s="124" t="s">
        <v>137</v>
      </c>
      <c r="L118" s="124"/>
      <c r="M118" s="31" t="s">
        <v>504</v>
      </c>
      <c r="N118" s="11"/>
      <c r="O118" s="11"/>
      <c r="P118" s="6"/>
      <c r="Q118" s="53"/>
      <c r="R118" s="124"/>
      <c r="S118" s="124"/>
      <c r="T118" s="217"/>
      <c r="U118" s="11"/>
      <c r="V118" s="9"/>
      <c r="W118" s="11"/>
      <c r="X118" s="53"/>
      <c r="Y118" s="124"/>
      <c r="Z118" s="31"/>
      <c r="AA118" s="11"/>
      <c r="AB118" s="11"/>
      <c r="AC118" s="11"/>
      <c r="AD118" s="53"/>
      <c r="AE118" s="124"/>
      <c r="AF118" s="248"/>
      <c r="AG118" s="13"/>
      <c r="AH118" s="13"/>
      <c r="AI118" s="11"/>
      <c r="AJ118" s="74"/>
      <c r="AK118" s="124"/>
      <c r="AL118" s="116"/>
      <c r="AM118" s="11"/>
      <c r="AN118" s="11"/>
      <c r="AO118" s="11"/>
      <c r="AP118" s="6"/>
      <c r="AQ118" s="67"/>
      <c r="AR118" s="50"/>
      <c r="AS118" s="50"/>
      <c r="AT118" s="63"/>
      <c r="AU118" s="12"/>
    </row>
    <row r="119" spans="1:47" s="22" customFormat="1" ht="12.75">
      <c r="A119" s="8"/>
      <c r="B119" s="284"/>
      <c r="C119" s="363"/>
      <c r="D119" s="124"/>
      <c r="E119" s="124"/>
      <c r="F119" s="31"/>
      <c r="G119" s="10"/>
      <c r="H119" s="11"/>
      <c r="I119" s="6"/>
      <c r="J119" s="53"/>
      <c r="K119" s="124"/>
      <c r="L119" s="124"/>
      <c r="M119" s="31"/>
      <c r="N119" s="11"/>
      <c r="O119" s="11"/>
      <c r="P119" s="6"/>
      <c r="Q119" s="53"/>
      <c r="R119" s="124"/>
      <c r="S119" s="124"/>
      <c r="T119" s="31"/>
      <c r="U119" s="11"/>
      <c r="V119" s="9"/>
      <c r="W119" s="11"/>
      <c r="X119" s="53"/>
      <c r="Y119" s="124"/>
      <c r="Z119" s="31"/>
      <c r="AA119" s="11"/>
      <c r="AB119" s="11"/>
      <c r="AC119" s="11"/>
      <c r="AD119" s="53"/>
      <c r="AE119" s="124"/>
      <c r="AF119" s="248"/>
      <c r="AG119" s="13"/>
      <c r="AH119" s="13"/>
      <c r="AI119" s="11"/>
      <c r="AJ119" s="74"/>
      <c r="AK119" s="124"/>
      <c r="AL119" s="116"/>
      <c r="AM119" s="11"/>
      <c r="AN119" s="11"/>
      <c r="AO119" s="11"/>
      <c r="AP119" s="6"/>
      <c r="AQ119" s="67"/>
      <c r="AR119" s="50"/>
      <c r="AS119" s="50"/>
      <c r="AT119" s="63"/>
      <c r="AU119" s="12"/>
    </row>
    <row r="120" spans="1:47" s="22" customFormat="1" ht="12.75">
      <c r="A120" s="8"/>
      <c r="B120" s="786"/>
      <c r="C120" s="784"/>
      <c r="D120" s="125"/>
      <c r="E120" s="125"/>
      <c r="F120" s="365"/>
      <c r="G120" s="19"/>
      <c r="H120" s="19"/>
      <c r="I120" s="18"/>
      <c r="J120" s="56"/>
      <c r="K120" s="125"/>
      <c r="L120" s="125"/>
      <c r="M120" s="365"/>
      <c r="N120" s="19"/>
      <c r="O120" s="19"/>
      <c r="P120" s="18"/>
      <c r="Q120" s="56"/>
      <c r="R120" s="125"/>
      <c r="S120" s="125"/>
      <c r="T120" s="365"/>
      <c r="U120" s="19"/>
      <c r="V120" s="16"/>
      <c r="W120" s="19"/>
      <c r="X120" s="56"/>
      <c r="Y120" s="125"/>
      <c r="Z120" s="365"/>
      <c r="AA120" s="19"/>
      <c r="AB120" s="19"/>
      <c r="AC120" s="19"/>
      <c r="AD120" s="56"/>
      <c r="AE120" s="125"/>
      <c r="AF120" s="532"/>
      <c r="AG120" s="21"/>
      <c r="AH120" s="21"/>
      <c r="AI120" s="19"/>
      <c r="AJ120" s="192"/>
      <c r="AK120" s="125"/>
      <c r="AL120" s="365"/>
      <c r="AM120" s="19"/>
      <c r="AN120" s="19"/>
      <c r="AO120" s="19"/>
      <c r="AP120" s="18"/>
      <c r="AQ120" s="92"/>
      <c r="AR120" s="51"/>
      <c r="AS120" s="51"/>
      <c r="AT120" s="64"/>
      <c r="AU120" s="20"/>
    </row>
    <row r="121" spans="1:47" ht="12.75">
      <c r="A121" s="8"/>
      <c r="B121" s="14">
        <v>29</v>
      </c>
      <c r="C121" s="53" t="s">
        <v>140</v>
      </c>
      <c r="D121" s="124"/>
      <c r="E121" s="124"/>
      <c r="F121" s="31"/>
      <c r="G121" s="11"/>
      <c r="H121" s="11"/>
      <c r="I121" s="6"/>
      <c r="J121" s="53"/>
      <c r="K121" s="124"/>
      <c r="L121" s="124"/>
      <c r="M121" s="31"/>
      <c r="N121" s="11"/>
      <c r="O121" s="11"/>
      <c r="P121" s="6"/>
      <c r="Q121" s="53"/>
      <c r="R121" s="124" t="s">
        <v>140</v>
      </c>
      <c r="S121" s="124"/>
      <c r="T121" s="31" t="s">
        <v>397</v>
      </c>
      <c r="U121" s="10"/>
      <c r="V121" s="9"/>
      <c r="W121" s="11"/>
      <c r="X121" s="53"/>
      <c r="Y121" s="124"/>
      <c r="Z121" s="31"/>
      <c r="AA121" s="11"/>
      <c r="AB121" s="11"/>
      <c r="AC121" s="11"/>
      <c r="AD121" s="53"/>
      <c r="AE121" s="124"/>
      <c r="AF121" s="248"/>
      <c r="AG121" s="13"/>
      <c r="AH121" s="13"/>
      <c r="AI121" s="11"/>
      <c r="AJ121" s="74"/>
      <c r="AK121" s="124"/>
      <c r="AL121" s="116"/>
      <c r="AM121" s="11"/>
      <c r="AN121" s="11"/>
      <c r="AO121" s="11"/>
      <c r="AP121" s="6"/>
      <c r="AQ121" s="67"/>
      <c r="AR121" s="50"/>
      <c r="AS121" s="50"/>
      <c r="AT121" s="63"/>
      <c r="AU121" s="12"/>
    </row>
    <row r="122" spans="1:47" ht="14.25" customHeight="1">
      <c r="A122" s="8"/>
      <c r="B122" s="6"/>
      <c r="C122" s="53"/>
      <c r="D122" s="124"/>
      <c r="E122" s="124"/>
      <c r="F122" s="31"/>
      <c r="G122" s="11"/>
      <c r="H122" s="11"/>
      <c r="I122" s="6"/>
      <c r="J122" s="53"/>
      <c r="K122" s="124"/>
      <c r="L122" s="124"/>
      <c r="M122" s="31"/>
      <c r="N122" s="11"/>
      <c r="O122" s="11"/>
      <c r="P122" s="6"/>
      <c r="Q122" s="53"/>
      <c r="R122" s="124"/>
      <c r="S122" s="124"/>
      <c r="T122" s="31"/>
      <c r="U122" s="10"/>
      <c r="V122" s="9"/>
      <c r="W122" s="11"/>
      <c r="X122" s="53"/>
      <c r="Y122" s="124"/>
      <c r="Z122" s="31"/>
      <c r="AA122" s="11"/>
      <c r="AB122" s="11"/>
      <c r="AC122" s="11"/>
      <c r="AD122" s="53"/>
      <c r="AE122" s="124"/>
      <c r="AF122" s="248"/>
      <c r="AG122" s="13"/>
      <c r="AH122" s="13"/>
      <c r="AI122" s="11"/>
      <c r="AJ122" s="74"/>
      <c r="AK122" s="124"/>
      <c r="AL122" s="116"/>
      <c r="AM122" s="11"/>
      <c r="AN122" s="11"/>
      <c r="AO122" s="11"/>
      <c r="AP122" s="6"/>
      <c r="AQ122" s="67"/>
      <c r="AR122" s="50"/>
      <c r="AS122" s="50"/>
      <c r="AT122" s="63"/>
      <c r="AU122" s="12"/>
    </row>
    <row r="123" spans="1:47" ht="12.75">
      <c r="A123" s="8"/>
      <c r="B123" s="18"/>
      <c r="C123" s="56"/>
      <c r="D123" s="125"/>
      <c r="E123" s="125"/>
      <c r="F123" s="365"/>
      <c r="G123" s="19"/>
      <c r="H123" s="19"/>
      <c r="I123" s="18"/>
      <c r="J123" s="56"/>
      <c r="K123" s="125"/>
      <c r="L123" s="125"/>
      <c r="M123" s="365"/>
      <c r="N123" s="19"/>
      <c r="O123" s="19"/>
      <c r="P123" s="18"/>
      <c r="Q123" s="56"/>
      <c r="R123" s="125"/>
      <c r="S123" s="125"/>
      <c r="T123" s="365"/>
      <c r="U123" s="17"/>
      <c r="V123" s="16"/>
      <c r="W123" s="19"/>
      <c r="X123" s="56"/>
      <c r="Y123" s="125"/>
      <c r="Z123" s="365"/>
      <c r="AA123" s="19"/>
      <c r="AB123" s="19"/>
      <c r="AC123" s="19"/>
      <c r="AD123" s="56"/>
      <c r="AE123" s="125"/>
      <c r="AF123" s="532"/>
      <c r="AG123" s="21"/>
      <c r="AH123" s="21"/>
      <c r="AI123" s="19"/>
      <c r="AJ123" s="192"/>
      <c r="AK123" s="125"/>
      <c r="AL123" s="365"/>
      <c r="AM123" s="19"/>
      <c r="AN123" s="19"/>
      <c r="AO123" s="19"/>
      <c r="AP123" s="18"/>
      <c r="AQ123" s="92"/>
      <c r="AR123" s="51"/>
      <c r="AS123" s="51"/>
      <c r="AT123" s="64"/>
      <c r="AU123" s="20"/>
    </row>
    <row r="124" spans="1:48" ht="12.75">
      <c r="A124" s="8"/>
      <c r="B124" s="44">
        <v>30</v>
      </c>
      <c r="C124" s="363" t="s">
        <v>142</v>
      </c>
      <c r="D124" s="124" t="s">
        <v>142</v>
      </c>
      <c r="E124" s="124" t="s">
        <v>559</v>
      </c>
      <c r="F124" s="248" t="s">
        <v>555</v>
      </c>
      <c r="G124" s="10"/>
      <c r="H124" s="11"/>
      <c r="I124" s="6"/>
      <c r="J124" s="53"/>
      <c r="K124" s="124"/>
      <c r="L124" s="124"/>
      <c r="M124" s="31"/>
      <c r="N124" s="11"/>
      <c r="O124" s="11"/>
      <c r="P124" s="6"/>
      <c r="Q124" s="53"/>
      <c r="R124" s="124"/>
      <c r="S124" s="124"/>
      <c r="T124" s="31"/>
      <c r="U124" s="11"/>
      <c r="V124" s="9"/>
      <c r="W124" s="11"/>
      <c r="X124" s="53"/>
      <c r="Y124" s="124" t="s">
        <v>142</v>
      </c>
      <c r="Z124" s="116" t="s">
        <v>552</v>
      </c>
      <c r="AA124" s="551" t="s">
        <v>240</v>
      </c>
      <c r="AB124" s="552"/>
      <c r="AC124" s="552"/>
      <c r="AD124" s="986"/>
      <c r="AE124" s="124"/>
      <c r="AF124" s="248"/>
      <c r="AG124" s="13"/>
      <c r="AH124" s="13"/>
      <c r="AI124" s="11"/>
      <c r="AJ124" s="74"/>
      <c r="AK124" s="124"/>
      <c r="AL124" s="116"/>
      <c r="AM124" s="11"/>
      <c r="AN124" s="11"/>
      <c r="AO124" s="11"/>
      <c r="AP124" s="6"/>
      <c r="AQ124" s="67"/>
      <c r="AR124" s="50"/>
      <c r="AS124" s="50"/>
      <c r="AT124" s="63"/>
      <c r="AU124" s="12"/>
      <c r="AV124" s="22"/>
    </row>
    <row r="125" spans="1:47" ht="12.75">
      <c r="A125" s="8" t="s">
        <v>361</v>
      </c>
      <c r="B125" s="284"/>
      <c r="C125" s="363"/>
      <c r="D125" s="124"/>
      <c r="E125" s="124"/>
      <c r="F125" s="248" t="s">
        <v>269</v>
      </c>
      <c r="G125" s="10"/>
      <c r="H125" s="11"/>
      <c r="I125" s="6"/>
      <c r="J125" s="53"/>
      <c r="K125" s="124"/>
      <c r="L125" s="124"/>
      <c r="M125" s="31"/>
      <c r="N125" s="11"/>
      <c r="O125" s="11"/>
      <c r="P125" s="6"/>
      <c r="Q125" s="53"/>
      <c r="R125" s="124"/>
      <c r="S125" s="124"/>
      <c r="T125" s="31"/>
      <c r="U125" s="11"/>
      <c r="V125" s="9"/>
      <c r="W125" s="11"/>
      <c r="X125" s="53"/>
      <c r="Y125" s="124"/>
      <c r="Z125" s="31"/>
      <c r="AA125" s="551" t="s">
        <v>141</v>
      </c>
      <c r="AB125" s="552" t="s">
        <v>410</v>
      </c>
      <c r="AC125" s="552">
        <v>10</v>
      </c>
      <c r="AD125" s="986">
        <v>100</v>
      </c>
      <c r="AE125" s="124"/>
      <c r="AF125" s="248"/>
      <c r="AG125" s="13"/>
      <c r="AH125" s="13"/>
      <c r="AI125" s="11"/>
      <c r="AJ125" s="74"/>
      <c r="AK125" s="124"/>
      <c r="AL125" s="116"/>
      <c r="AM125" s="11"/>
      <c r="AN125" s="11"/>
      <c r="AO125" s="11"/>
      <c r="AP125" s="6"/>
      <c r="AQ125" s="67"/>
      <c r="AR125" s="50"/>
      <c r="AS125" s="50"/>
      <c r="AT125" s="63"/>
      <c r="AU125" s="12"/>
    </row>
    <row r="126" spans="1:47" ht="12.75">
      <c r="A126" s="8"/>
      <c r="B126" s="786"/>
      <c r="C126" s="784"/>
      <c r="D126" s="125"/>
      <c r="E126" s="125"/>
      <c r="F126" s="365"/>
      <c r="G126" s="19"/>
      <c r="H126" s="19"/>
      <c r="I126" s="18"/>
      <c r="J126" s="56"/>
      <c r="K126" s="125"/>
      <c r="L126" s="125"/>
      <c r="M126" s="365"/>
      <c r="N126" s="19"/>
      <c r="O126" s="19"/>
      <c r="P126" s="18"/>
      <c r="Q126" s="56"/>
      <c r="R126" s="125"/>
      <c r="S126" s="125"/>
      <c r="T126" s="365"/>
      <c r="U126" s="19"/>
      <c r="V126" s="16"/>
      <c r="W126" s="19"/>
      <c r="X126" s="56"/>
      <c r="Y126" s="125"/>
      <c r="Z126" s="365"/>
      <c r="AA126" s="17"/>
      <c r="AB126" s="19"/>
      <c r="AC126" s="19"/>
      <c r="AD126" s="56"/>
      <c r="AE126" s="125"/>
      <c r="AF126" s="532"/>
      <c r="AG126" s="21"/>
      <c r="AH126" s="21"/>
      <c r="AI126" s="19"/>
      <c r="AJ126" s="192"/>
      <c r="AK126" s="125"/>
      <c r="AL126" s="365"/>
      <c r="AM126" s="19"/>
      <c r="AN126" s="19"/>
      <c r="AO126" s="19"/>
      <c r="AP126" s="18"/>
      <c r="AQ126" s="92"/>
      <c r="AR126" s="51"/>
      <c r="AS126" s="51"/>
      <c r="AT126" s="64"/>
      <c r="AU126" s="20"/>
    </row>
    <row r="127" spans="1:47" ht="12.75">
      <c r="A127" s="46"/>
      <c r="B127" s="23"/>
      <c r="C127" s="23"/>
      <c r="D127" s="233"/>
      <c r="E127" s="233"/>
      <c r="F127" s="367"/>
      <c r="G127" s="22"/>
      <c r="H127" s="6"/>
      <c r="I127" s="22"/>
      <c r="J127" s="22"/>
      <c r="K127" s="124"/>
      <c r="L127" s="124"/>
      <c r="M127" s="31"/>
      <c r="N127" s="22"/>
      <c r="O127" s="6"/>
      <c r="P127" s="22"/>
      <c r="Q127" s="22"/>
      <c r="R127" s="124"/>
      <c r="S127" s="124"/>
      <c r="T127" s="31"/>
      <c r="U127" s="22"/>
      <c r="V127" s="6"/>
      <c r="W127" s="22"/>
      <c r="X127" s="22"/>
      <c r="Y127" s="124"/>
      <c r="Z127" s="31"/>
      <c r="AA127" s="22"/>
      <c r="AB127" s="6"/>
      <c r="AC127" s="22"/>
      <c r="AD127" s="23"/>
      <c r="AE127" s="124"/>
      <c r="AF127" s="31"/>
      <c r="AG127" s="22"/>
      <c r="AH127" s="22"/>
      <c r="AI127" s="22"/>
      <c r="AJ127" s="70"/>
      <c r="AK127" s="124"/>
      <c r="AL127" s="39"/>
      <c r="AM127" s="22"/>
      <c r="AN127" s="6"/>
      <c r="AO127" s="22"/>
      <c r="AP127" s="22"/>
      <c r="AQ127" s="22"/>
      <c r="AR127" s="22"/>
      <c r="AS127" s="22"/>
      <c r="AT127" s="22"/>
      <c r="AU127" s="24"/>
    </row>
    <row r="128" spans="1:47" ht="19.5">
      <c r="A128" s="868"/>
      <c r="B128" s="58"/>
      <c r="C128" s="39"/>
      <c r="D128" s="31"/>
      <c r="E128" s="31"/>
      <c r="F128" s="870" t="s">
        <v>818</v>
      </c>
      <c r="G128" s="58"/>
      <c r="I128" s="113"/>
      <c r="K128" s="224"/>
      <c r="L128" s="224"/>
      <c r="M128" s="764"/>
      <c r="N128" s="39"/>
      <c r="O128" s="1245" t="s">
        <v>748</v>
      </c>
      <c r="P128" s="58"/>
      <c r="Q128" s="58"/>
      <c r="R128" s="225"/>
      <c r="S128" s="225"/>
      <c r="T128" s="224"/>
      <c r="U128" s="39"/>
      <c r="V128" s="6"/>
      <c r="W128" s="22"/>
      <c r="X128" s="6"/>
      <c r="Y128" s="22"/>
      <c r="AA128" s="828"/>
      <c r="AB128" s="139"/>
      <c r="AC128" s="58"/>
      <c r="AD128" s="39"/>
      <c r="AE128" s="22"/>
      <c r="AF128" s="31"/>
      <c r="AH128" s="139"/>
      <c r="AI128" s="58"/>
      <c r="AJ128" s="58"/>
      <c r="AK128" s="6"/>
      <c r="AL128" s="39"/>
      <c r="AM128" s="6"/>
      <c r="AN128" s="22"/>
      <c r="AO128" s="117"/>
      <c r="AP128" s="22"/>
      <c r="AQ128" s="22"/>
      <c r="AR128" s="22"/>
      <c r="AS128" s="22"/>
      <c r="AT128" s="2126" t="s">
        <v>216</v>
      </c>
      <c r="AU128" s="2127"/>
    </row>
    <row r="129" spans="1:47" ht="13.5" thickBot="1">
      <c r="A129" s="47"/>
      <c r="B129" s="7"/>
      <c r="C129" s="93"/>
      <c r="D129" s="129"/>
      <c r="E129" s="129"/>
      <c r="F129" s="672"/>
      <c r="G129" s="7"/>
      <c r="H129" s="5"/>
      <c r="I129" s="5"/>
      <c r="J129" s="5"/>
      <c r="K129" s="129"/>
      <c r="L129" s="129"/>
      <c r="M129" s="672"/>
      <c r="N129" s="7"/>
      <c r="O129" s="5"/>
      <c r="P129" s="7"/>
      <c r="Q129" s="7"/>
      <c r="R129" s="129"/>
      <c r="S129" s="129"/>
      <c r="T129" s="672"/>
      <c r="U129" s="7"/>
      <c r="V129" s="5"/>
      <c r="W129" s="7"/>
      <c r="X129" s="7"/>
      <c r="Y129" s="129"/>
      <c r="Z129" s="672"/>
      <c r="AA129" s="7"/>
      <c r="AB129" s="5"/>
      <c r="AC129" s="7"/>
      <c r="AD129" s="7"/>
      <c r="AE129" s="129"/>
      <c r="AF129" s="672"/>
      <c r="AG129" s="7"/>
      <c r="AH129" s="7"/>
      <c r="AI129" s="7"/>
      <c r="AJ129" s="71"/>
      <c r="AK129" s="129"/>
      <c r="AL129" s="26"/>
      <c r="AM129" s="7"/>
      <c r="AN129" s="5"/>
      <c r="AO129" s="7"/>
      <c r="AP129" s="7"/>
      <c r="AQ129" s="7"/>
      <c r="AR129" s="7"/>
      <c r="AS129" s="7"/>
      <c r="AT129" s="7"/>
      <c r="AU129" s="25"/>
    </row>
    <row r="130" spans="7:47" ht="13.5" thickTop="1">
      <c r="G130" s="22"/>
      <c r="AP130" s="22"/>
      <c r="AQ130" s="22"/>
      <c r="AR130" s="22"/>
      <c r="AS130" s="22"/>
      <c r="AT130" s="22"/>
      <c r="AU130" s="22"/>
    </row>
    <row r="131" spans="1:42" ht="12.75">
      <c r="A131" s="31"/>
      <c r="B131" s="113"/>
      <c r="C131" s="31"/>
      <c r="D131" s="127"/>
      <c r="E131" s="127"/>
      <c r="F131" s="31"/>
      <c r="J131" s="107"/>
      <c r="K131" s="221"/>
      <c r="L131" s="221"/>
      <c r="M131" s="31"/>
      <c r="N131" s="117"/>
      <c r="O131" s="139"/>
      <c r="P131" s="58"/>
      <c r="Q131" s="39"/>
      <c r="R131" s="31"/>
      <c r="S131" s="31"/>
      <c r="T131" s="31"/>
      <c r="U131" s="118"/>
      <c r="V131" s="140"/>
      <c r="W131" s="39"/>
      <c r="X131" s="39"/>
      <c r="Y131" s="221"/>
      <c r="Z131" s="160"/>
      <c r="AA131" s="107"/>
      <c r="AB131" s="108"/>
      <c r="AC131" s="107"/>
      <c r="AD131" s="107"/>
      <c r="AE131" s="221"/>
      <c r="AF131" s="160"/>
      <c r="AG131" s="107"/>
      <c r="AH131" s="107"/>
      <c r="AI131" s="107"/>
      <c r="AJ131" s="107"/>
      <c r="AK131" s="221"/>
      <c r="AP131" s="107"/>
    </row>
    <row r="132" spans="6:37" ht="12.75">
      <c r="F132" s="31"/>
      <c r="G132" s="39"/>
      <c r="H132" s="39"/>
      <c r="I132" s="136"/>
      <c r="J132" s="31"/>
      <c r="K132" s="221"/>
      <c r="L132" s="221"/>
      <c r="M132" s="160"/>
      <c r="N132" s="107"/>
      <c r="O132" s="108"/>
      <c r="P132" s="107"/>
      <c r="Q132" s="107"/>
      <c r="R132" s="221"/>
      <c r="S132" s="221"/>
      <c r="T132" s="160"/>
      <c r="U132" s="107"/>
      <c r="V132" s="108"/>
      <c r="W132" s="107"/>
      <c r="X132" s="107"/>
      <c r="Y132" s="31"/>
      <c r="Z132" s="31"/>
      <c r="AA132" s="118"/>
      <c r="AB132" s="107"/>
      <c r="AC132" s="191"/>
      <c r="AD132" s="107"/>
      <c r="AE132" s="31"/>
      <c r="AF132" s="31"/>
      <c r="AG132" s="117"/>
      <c r="AH132" s="139"/>
      <c r="AI132" s="58"/>
      <c r="AJ132" s="39"/>
      <c r="AK132" s="221"/>
    </row>
    <row r="133" spans="6:37" ht="12.75">
      <c r="F133" s="31"/>
      <c r="G133" s="115"/>
      <c r="H133" s="31"/>
      <c r="I133" s="58"/>
      <c r="J133" s="58"/>
      <c r="K133" s="31"/>
      <c r="L133" s="31"/>
      <c r="M133" s="31"/>
      <c r="N133" s="1310"/>
      <c r="O133" s="621"/>
      <c r="P133" s="621"/>
      <c r="Q133" s="621"/>
      <c r="R133" s="221"/>
      <c r="S133" s="221"/>
      <c r="T133" s="160"/>
      <c r="U133" s="107"/>
      <c r="V133" s="58"/>
      <c r="W133" s="117"/>
      <c r="X133" s="139"/>
      <c r="Y133" s="221"/>
      <c r="Z133" s="160"/>
      <c r="AA133" s="107"/>
      <c r="AB133" s="108"/>
      <c r="AC133" s="107"/>
      <c r="AD133" s="107"/>
      <c r="AE133" s="221"/>
      <c r="AF133" s="31"/>
      <c r="AG133" s="39"/>
      <c r="AH133" s="31"/>
      <c r="AI133" s="118"/>
      <c r="AJ133" s="107"/>
      <c r="AK133" s="221"/>
    </row>
    <row r="134" spans="1:17" ht="12.75">
      <c r="A134" s="31"/>
      <c r="B134" s="117"/>
      <c r="C134" s="58"/>
      <c r="D134" s="127"/>
      <c r="E134" s="127"/>
      <c r="F134" s="31"/>
      <c r="G134" s="39"/>
      <c r="H134" s="31"/>
      <c r="I134" s="118"/>
      <c r="J134" s="39"/>
      <c r="K134" s="127"/>
      <c r="L134" s="127"/>
      <c r="M134" s="31"/>
      <c r="N134" s="1310"/>
      <c r="O134" s="621"/>
      <c r="P134" s="621"/>
      <c r="Q134" s="621"/>
    </row>
    <row r="135" spans="8:17" ht="12.75">
      <c r="H135" s="31"/>
      <c r="I135" s="113"/>
      <c r="J135" s="31"/>
      <c r="K135" s="127"/>
      <c r="L135" s="127"/>
      <c r="M135" s="31"/>
      <c r="N135" s="1310"/>
      <c r="O135" s="621"/>
      <c r="P135" s="621"/>
      <c r="Q135" s="791"/>
    </row>
    <row r="137" spans="13:20" ht="12.75">
      <c r="M137" s="31"/>
      <c r="N137" s="113"/>
      <c r="O137" s="117"/>
      <c r="P137" s="139"/>
      <c r="Q137" s="58"/>
      <c r="R137" s="31"/>
      <c r="S137" s="31"/>
      <c r="T137" s="31"/>
    </row>
    <row r="138" spans="13:20" ht="12.75">
      <c r="M138" s="31"/>
      <c r="N138" s="1280"/>
      <c r="O138" s="549"/>
      <c r="P138" s="549"/>
      <c r="Q138" s="549"/>
      <c r="R138" s="124"/>
      <c r="S138" s="124"/>
      <c r="T138" s="31"/>
    </row>
    <row r="139" spans="13:20" ht="12.75">
      <c r="M139" s="31"/>
      <c r="N139" s="1280"/>
      <c r="O139" s="549"/>
      <c r="P139" s="549"/>
      <c r="Q139" s="598"/>
      <c r="R139" s="124"/>
      <c r="S139" s="124"/>
      <c r="T139" s="31"/>
    </row>
    <row r="140" spans="8:20" ht="12.75">
      <c r="H140" s="58"/>
      <c r="M140" s="31"/>
      <c r="N140" s="22"/>
      <c r="O140" s="6"/>
      <c r="P140" s="22"/>
      <c r="Q140" s="22"/>
      <c r="R140" s="124"/>
      <c r="S140" s="124"/>
      <c r="T140" s="31"/>
    </row>
    <row r="141" spans="13:20" ht="12.75">
      <c r="M141" s="31"/>
      <c r="N141" s="1311"/>
      <c r="O141" s="585"/>
      <c r="P141" s="585"/>
      <c r="Q141" s="585"/>
      <c r="R141" s="124"/>
      <c r="S141" s="124"/>
      <c r="T141" s="31"/>
    </row>
    <row r="142" spans="13:20" ht="12.75">
      <c r="M142" s="31"/>
      <c r="N142" s="1311"/>
      <c r="O142" s="585"/>
      <c r="P142" s="585"/>
      <c r="Q142" s="585"/>
      <c r="R142" s="124"/>
      <c r="S142" s="124"/>
      <c r="T142" s="31"/>
    </row>
    <row r="143" spans="13:20" ht="12.75">
      <c r="M143" s="31"/>
      <c r="N143" s="22"/>
      <c r="O143" s="6"/>
      <c r="P143" s="22"/>
      <c r="Q143" s="22"/>
      <c r="R143" s="124"/>
      <c r="S143" s="124"/>
      <c r="T143" s="31"/>
    </row>
    <row r="170" spans="1:44" ht="12.75">
      <c r="A170" s="708"/>
      <c r="B170" s="708"/>
      <c r="C170" s="708"/>
      <c r="D170" s="709"/>
      <c r="E170" s="709"/>
      <c r="F170" s="710"/>
      <c r="G170" s="708"/>
      <c r="H170" s="711"/>
      <c r="I170" s="711"/>
      <c r="J170" s="711"/>
      <c r="K170" s="709"/>
      <c r="L170" s="709"/>
      <c r="M170" s="711"/>
      <c r="N170" s="709"/>
      <c r="O170" s="711"/>
      <c r="P170" s="711"/>
      <c r="Q170" s="711"/>
      <c r="R170" s="709"/>
      <c r="S170" s="709"/>
      <c r="T170" s="711"/>
      <c r="U170" s="709"/>
      <c r="V170" s="711"/>
      <c r="W170" s="711"/>
      <c r="X170" s="711"/>
      <c r="Y170" s="709"/>
      <c r="Z170" s="711"/>
      <c r="AA170" s="709"/>
      <c r="AB170" s="711"/>
      <c r="AC170" s="711"/>
      <c r="AD170" s="711"/>
      <c r="AE170" s="709"/>
      <c r="AF170" s="710"/>
      <c r="AG170" s="708"/>
      <c r="AH170" s="708"/>
      <c r="AI170" s="708"/>
      <c r="AJ170" s="758" t="s">
        <v>563</v>
      </c>
      <c r="AK170" s="709"/>
      <c r="AL170" s="710"/>
      <c r="AM170" s="708"/>
      <c r="AN170" s="709"/>
      <c r="AO170" s="708"/>
      <c r="AP170" s="708"/>
      <c r="AQ170" s="708"/>
      <c r="AR170" s="708"/>
    </row>
    <row r="171" spans="1:43" ht="12.75">
      <c r="A171" s="3"/>
      <c r="B171" s="3"/>
      <c r="C171" s="3"/>
      <c r="F171" s="116">
        <f aca="true" t="shared" si="0" ref="F171:F177">COUNTIF($D$5:$D$166,G171)</f>
        <v>0</v>
      </c>
      <c r="G171" s="3" t="s">
        <v>151</v>
      </c>
      <c r="I171" s="3"/>
      <c r="J171" s="216"/>
      <c r="M171" s="116">
        <f aca="true" t="shared" si="1" ref="M171:M177">COUNTIF($K$5:$K$166,N171)</f>
        <v>0</v>
      </c>
      <c r="N171" s="3" t="s">
        <v>151</v>
      </c>
      <c r="P171" s="3"/>
      <c r="Q171" s="3"/>
      <c r="T171" s="116">
        <f aca="true" t="shared" si="2" ref="T171:T177">COUNTIF($R$5:$R$166,U171)</f>
        <v>0</v>
      </c>
      <c r="U171" s="3" t="s">
        <v>151</v>
      </c>
      <c r="W171" s="3"/>
      <c r="X171" s="3"/>
      <c r="Z171" s="116">
        <f aca="true" t="shared" si="3" ref="Z171:Z177">COUNTIF($Y$5:$Y$166,AA171)</f>
        <v>1</v>
      </c>
      <c r="AA171" s="3" t="s">
        <v>151</v>
      </c>
      <c r="AC171" s="3"/>
      <c r="AD171" s="3"/>
      <c r="AF171" s="116">
        <f aca="true" t="shared" si="4" ref="AF171:AF177">COUNTIF($AE$5:$AE$166,AG171)</f>
        <v>3</v>
      </c>
      <c r="AG171" s="3" t="s">
        <v>151</v>
      </c>
      <c r="AH171" s="3"/>
      <c r="AI171" s="3"/>
      <c r="AJ171" s="757">
        <f>F171+M171+T171+Z171+AF171</f>
        <v>4</v>
      </c>
      <c r="AL171" s="116">
        <f aca="true" t="shared" si="5" ref="AL171:AL177">COUNTIF($AK$5:$AK$166,AM171)</f>
        <v>0</v>
      </c>
      <c r="AM171" s="3" t="s">
        <v>151</v>
      </c>
      <c r="AO171" s="3"/>
      <c r="AP171" s="3"/>
      <c r="AQ171" s="3"/>
    </row>
    <row r="172" spans="1:43" ht="12.75">
      <c r="A172" s="3"/>
      <c r="B172" s="3"/>
      <c r="C172" s="3"/>
      <c r="F172" s="116">
        <f t="shared" si="0"/>
        <v>0</v>
      </c>
      <c r="G172" s="3" t="s">
        <v>134</v>
      </c>
      <c r="I172" s="3"/>
      <c r="J172" s="216"/>
      <c r="M172" s="116">
        <f t="shared" si="1"/>
        <v>0</v>
      </c>
      <c r="N172" s="3" t="s">
        <v>134</v>
      </c>
      <c r="P172" s="3"/>
      <c r="Q172" s="3"/>
      <c r="T172" s="116">
        <f t="shared" si="2"/>
        <v>4</v>
      </c>
      <c r="U172" s="3" t="s">
        <v>134</v>
      </c>
      <c r="W172" s="3"/>
      <c r="X172" s="3"/>
      <c r="Z172" s="116">
        <f t="shared" si="3"/>
        <v>0</v>
      </c>
      <c r="AA172" s="3" t="s">
        <v>134</v>
      </c>
      <c r="AC172" s="3"/>
      <c r="AD172" s="3"/>
      <c r="AF172" s="116">
        <f t="shared" si="4"/>
        <v>0</v>
      </c>
      <c r="AG172" s="3" t="s">
        <v>134</v>
      </c>
      <c r="AH172" s="3"/>
      <c r="AI172" s="3"/>
      <c r="AJ172" s="757">
        <f aca="true" t="shared" si="6" ref="AJ172:AJ179">F172+M172+T172+Z172+AF172</f>
        <v>4</v>
      </c>
      <c r="AL172" s="116">
        <f t="shared" si="5"/>
        <v>0</v>
      </c>
      <c r="AM172" s="3" t="s">
        <v>134</v>
      </c>
      <c r="AO172" s="3"/>
      <c r="AP172" s="3"/>
      <c r="AQ172" s="3"/>
    </row>
    <row r="173" spans="1:43" ht="12.75">
      <c r="A173" s="3"/>
      <c r="B173" s="3"/>
      <c r="C173" s="3"/>
      <c r="F173" s="116">
        <f t="shared" si="0"/>
        <v>1</v>
      </c>
      <c r="G173" s="3" t="s">
        <v>137</v>
      </c>
      <c r="I173" s="3"/>
      <c r="J173" s="216"/>
      <c r="M173" s="116">
        <f t="shared" si="1"/>
        <v>3</v>
      </c>
      <c r="N173" s="3" t="s">
        <v>137</v>
      </c>
      <c r="P173" s="3"/>
      <c r="Q173" s="3"/>
      <c r="T173" s="116">
        <f t="shared" si="2"/>
        <v>0</v>
      </c>
      <c r="U173" s="3" t="s">
        <v>137</v>
      </c>
      <c r="W173" s="3"/>
      <c r="X173" s="3"/>
      <c r="Z173" s="116">
        <f t="shared" si="3"/>
        <v>0</v>
      </c>
      <c r="AA173" s="3" t="s">
        <v>137</v>
      </c>
      <c r="AC173" s="3"/>
      <c r="AD173" s="3"/>
      <c r="AF173" s="116">
        <f t="shared" si="4"/>
        <v>0</v>
      </c>
      <c r="AG173" s="3" t="s">
        <v>137</v>
      </c>
      <c r="AH173" s="3"/>
      <c r="AI173" s="3"/>
      <c r="AJ173" s="757">
        <f t="shared" si="6"/>
        <v>4</v>
      </c>
      <c r="AL173" s="116">
        <f t="shared" si="5"/>
        <v>0</v>
      </c>
      <c r="AM173" s="3" t="s">
        <v>137</v>
      </c>
      <c r="AO173" s="3"/>
      <c r="AP173" s="3"/>
      <c r="AQ173" s="3"/>
    </row>
    <row r="174" spans="1:43" ht="12.75">
      <c r="A174" s="3"/>
      <c r="B174" s="3"/>
      <c r="C174" s="3"/>
      <c r="F174" s="116">
        <f t="shared" si="0"/>
        <v>1</v>
      </c>
      <c r="G174" s="3" t="s">
        <v>140</v>
      </c>
      <c r="I174" s="3"/>
      <c r="J174" s="216"/>
      <c r="M174" s="116">
        <f t="shared" si="1"/>
        <v>0</v>
      </c>
      <c r="N174" s="3" t="s">
        <v>140</v>
      </c>
      <c r="P174" s="3"/>
      <c r="Q174" s="3"/>
      <c r="T174" s="116">
        <f t="shared" si="2"/>
        <v>5</v>
      </c>
      <c r="U174" s="3" t="s">
        <v>140</v>
      </c>
      <c r="W174" s="3"/>
      <c r="X174" s="3"/>
      <c r="Z174" s="116">
        <f t="shared" si="3"/>
        <v>0</v>
      </c>
      <c r="AA174" s="3" t="s">
        <v>140</v>
      </c>
      <c r="AC174" s="3"/>
      <c r="AD174" s="3"/>
      <c r="AF174" s="116">
        <f t="shared" si="4"/>
        <v>0</v>
      </c>
      <c r="AG174" s="3" t="s">
        <v>140</v>
      </c>
      <c r="AH174" s="3"/>
      <c r="AI174" s="3"/>
      <c r="AJ174" s="757">
        <f t="shared" si="6"/>
        <v>6</v>
      </c>
      <c r="AL174" s="116">
        <f t="shared" si="5"/>
        <v>0</v>
      </c>
      <c r="AM174" s="3" t="s">
        <v>140</v>
      </c>
      <c r="AO174" s="3"/>
      <c r="AP174" s="3"/>
      <c r="AQ174" s="3"/>
    </row>
    <row r="175" spans="1:43" ht="12.75">
      <c r="A175" s="3"/>
      <c r="B175" s="3"/>
      <c r="C175" s="3"/>
      <c r="F175" s="116">
        <f t="shared" si="0"/>
        <v>3</v>
      </c>
      <c r="G175" s="3" t="s">
        <v>142</v>
      </c>
      <c r="I175" s="3"/>
      <c r="J175" s="216"/>
      <c r="M175" s="116">
        <f t="shared" si="1"/>
        <v>0</v>
      </c>
      <c r="N175" s="3" t="s">
        <v>142</v>
      </c>
      <c r="P175" s="3"/>
      <c r="Q175" s="3"/>
      <c r="T175" s="116">
        <f t="shared" si="2"/>
        <v>0</v>
      </c>
      <c r="U175" s="3" t="s">
        <v>142</v>
      </c>
      <c r="W175" s="3"/>
      <c r="X175" s="3"/>
      <c r="Z175" s="116">
        <f t="shared" si="3"/>
        <v>5</v>
      </c>
      <c r="AA175" s="3" t="s">
        <v>142</v>
      </c>
      <c r="AC175" s="3"/>
      <c r="AD175" s="3"/>
      <c r="AF175" s="116">
        <f t="shared" si="4"/>
        <v>0</v>
      </c>
      <c r="AG175" s="3" t="s">
        <v>142</v>
      </c>
      <c r="AH175" s="3"/>
      <c r="AI175" s="3"/>
      <c r="AJ175" s="757">
        <f t="shared" si="6"/>
        <v>8</v>
      </c>
      <c r="AL175" s="116">
        <f t="shared" si="5"/>
        <v>0</v>
      </c>
      <c r="AM175" s="3" t="s">
        <v>142</v>
      </c>
      <c r="AO175" s="3"/>
      <c r="AP175" s="3"/>
      <c r="AQ175" s="3"/>
    </row>
    <row r="176" spans="1:43" ht="12.75">
      <c r="A176" s="3"/>
      <c r="B176" s="3"/>
      <c r="C176" s="3"/>
      <c r="F176" s="116">
        <f t="shared" si="0"/>
        <v>0</v>
      </c>
      <c r="G176" s="3" t="s">
        <v>144</v>
      </c>
      <c r="I176" s="3"/>
      <c r="J176" s="216"/>
      <c r="M176" s="116">
        <f t="shared" si="1"/>
        <v>3</v>
      </c>
      <c r="N176" s="3" t="s">
        <v>144</v>
      </c>
      <c r="P176" s="3"/>
      <c r="Q176" s="3"/>
      <c r="T176" s="116">
        <f t="shared" si="2"/>
        <v>4</v>
      </c>
      <c r="U176" s="3" t="s">
        <v>144</v>
      </c>
      <c r="W176" s="3"/>
      <c r="X176" s="3"/>
      <c r="Z176" s="116">
        <f t="shared" si="3"/>
        <v>0</v>
      </c>
      <c r="AA176" s="3" t="s">
        <v>144</v>
      </c>
      <c r="AC176" s="3"/>
      <c r="AD176" s="3"/>
      <c r="AF176" s="116">
        <f t="shared" si="4"/>
        <v>0</v>
      </c>
      <c r="AG176" s="3" t="s">
        <v>144</v>
      </c>
      <c r="AH176" s="3"/>
      <c r="AI176" s="3"/>
      <c r="AJ176" s="757">
        <f t="shared" si="6"/>
        <v>7</v>
      </c>
      <c r="AL176" s="116">
        <f t="shared" si="5"/>
        <v>3</v>
      </c>
      <c r="AM176" s="3" t="s">
        <v>144</v>
      </c>
      <c r="AO176" s="3"/>
      <c r="AP176" s="3"/>
      <c r="AQ176" s="3"/>
    </row>
    <row r="177" spans="1:43" ht="12.75">
      <c r="A177" s="3"/>
      <c r="B177" s="3"/>
      <c r="C177" s="3"/>
      <c r="F177" s="116">
        <f t="shared" si="0"/>
        <v>3</v>
      </c>
      <c r="G177" s="3" t="s">
        <v>148</v>
      </c>
      <c r="I177" s="3"/>
      <c r="J177" s="216"/>
      <c r="M177" s="116">
        <f t="shared" si="1"/>
        <v>1</v>
      </c>
      <c r="N177" s="3" t="s">
        <v>148</v>
      </c>
      <c r="P177" s="3"/>
      <c r="Q177" s="3"/>
      <c r="T177" s="116">
        <f t="shared" si="2"/>
        <v>0</v>
      </c>
      <c r="U177" s="3" t="s">
        <v>148</v>
      </c>
      <c r="W177" s="3"/>
      <c r="X177" s="3"/>
      <c r="Z177" s="116">
        <f t="shared" si="3"/>
        <v>0</v>
      </c>
      <c r="AA177" s="3" t="s">
        <v>148</v>
      </c>
      <c r="AC177" s="3"/>
      <c r="AD177" s="3"/>
      <c r="AF177" s="116">
        <f t="shared" si="4"/>
        <v>0</v>
      </c>
      <c r="AG177" s="3" t="s">
        <v>148</v>
      </c>
      <c r="AH177" s="3"/>
      <c r="AI177" s="3"/>
      <c r="AJ177" s="757">
        <f t="shared" si="6"/>
        <v>4</v>
      </c>
      <c r="AL177" s="116">
        <f t="shared" si="5"/>
        <v>5</v>
      </c>
      <c r="AM177" s="3" t="s">
        <v>148</v>
      </c>
      <c r="AO177" s="3"/>
      <c r="AP177" s="3"/>
      <c r="AQ177" s="3"/>
    </row>
    <row r="178" spans="1:43" ht="12.75">
      <c r="A178" s="3"/>
      <c r="B178" s="3"/>
      <c r="C178" s="3"/>
      <c r="G178" s="3"/>
      <c r="I178" s="3"/>
      <c r="J178" s="216"/>
      <c r="N178" s="3"/>
      <c r="P178" s="3"/>
      <c r="Q178" s="3"/>
      <c r="U178" s="3"/>
      <c r="W178" s="3"/>
      <c r="X178" s="3"/>
      <c r="AA178" s="3"/>
      <c r="AC178" s="3"/>
      <c r="AD178" s="3"/>
      <c r="AG178" s="3"/>
      <c r="AH178" s="3"/>
      <c r="AI178" s="3"/>
      <c r="AJ178" s="3"/>
      <c r="AL178" s="116"/>
      <c r="AM178" s="3"/>
      <c r="AO178" s="3"/>
      <c r="AP178" s="3"/>
      <c r="AQ178" s="3"/>
    </row>
    <row r="179" spans="1:43" ht="12.75">
      <c r="A179" s="3"/>
      <c r="B179" s="3"/>
      <c r="C179" s="3"/>
      <c r="F179" s="721">
        <f>SUM(F171:F177)</f>
        <v>8</v>
      </c>
      <c r="G179" s="721" t="s">
        <v>291</v>
      </c>
      <c r="H179" s="721"/>
      <c r="I179" s="722"/>
      <c r="J179" s="721"/>
      <c r="K179" s="722"/>
      <c r="L179" s="722"/>
      <c r="M179" s="721">
        <f>SUM(M171:M177)</f>
        <v>7</v>
      </c>
      <c r="N179" s="721" t="s">
        <v>291</v>
      </c>
      <c r="O179" s="722"/>
      <c r="P179" s="722"/>
      <c r="Q179" s="722"/>
      <c r="R179" s="722"/>
      <c r="S179" s="722"/>
      <c r="T179" s="721">
        <f>SUM(T171:T177)</f>
        <v>13</v>
      </c>
      <c r="U179" s="721" t="s">
        <v>291</v>
      </c>
      <c r="V179" s="722"/>
      <c r="W179" s="722"/>
      <c r="X179" s="722"/>
      <c r="Y179" s="722"/>
      <c r="Z179" s="721">
        <f>SUM(Z171:Z177)</f>
        <v>6</v>
      </c>
      <c r="AA179" s="721" t="s">
        <v>291</v>
      </c>
      <c r="AB179" s="722"/>
      <c r="AC179" s="722"/>
      <c r="AD179" s="722"/>
      <c r="AE179" s="722"/>
      <c r="AF179" s="721">
        <f>SUM(AF171:AF177)</f>
        <v>3</v>
      </c>
      <c r="AG179" s="721" t="s">
        <v>291</v>
      </c>
      <c r="AH179" s="722"/>
      <c r="AI179" s="722"/>
      <c r="AJ179" s="757">
        <f t="shared" si="6"/>
        <v>37</v>
      </c>
      <c r="AK179" s="722"/>
      <c r="AL179" s="721">
        <f>SUM(AL171:AL177)</f>
        <v>8</v>
      </c>
      <c r="AM179" s="721" t="s">
        <v>291</v>
      </c>
      <c r="AO179" s="3"/>
      <c r="AP179" s="116">
        <f>F179+M179+T179+Z179+AF179+AL179</f>
        <v>45</v>
      </c>
      <c r="AQ179" s="116" t="s">
        <v>557</v>
      </c>
    </row>
    <row r="180" spans="1:43" ht="12.75">
      <c r="A180" s="3"/>
      <c r="B180" s="3"/>
      <c r="C180" s="3"/>
      <c r="G180" s="3"/>
      <c r="I180" s="3"/>
      <c r="J180" s="3"/>
      <c r="N180" s="3"/>
      <c r="P180" s="3"/>
      <c r="Q180" s="3"/>
      <c r="U180" s="3"/>
      <c r="W180" s="3"/>
      <c r="X180" s="3"/>
      <c r="AA180" s="3"/>
      <c r="AC180" s="3"/>
      <c r="AD180" s="3"/>
      <c r="AG180" s="3"/>
      <c r="AH180" s="3"/>
      <c r="AI180" s="3"/>
      <c r="AJ180" s="3"/>
      <c r="AL180" s="116"/>
      <c r="AM180" s="3"/>
      <c r="AO180" s="3"/>
      <c r="AP180" s="3"/>
      <c r="AQ180" s="3"/>
    </row>
    <row r="181" spans="1:43" ht="12.75">
      <c r="A181" s="3"/>
      <c r="B181" s="3"/>
      <c r="C181" s="3"/>
      <c r="G181" s="3"/>
      <c r="I181" s="3"/>
      <c r="J181" s="3"/>
      <c r="N181" s="3"/>
      <c r="P181" s="3"/>
      <c r="Q181" s="3"/>
      <c r="U181" s="3"/>
      <c r="W181" s="3"/>
      <c r="X181" s="3"/>
      <c r="AA181" s="3"/>
      <c r="AC181" s="3"/>
      <c r="AD181" s="3"/>
      <c r="AG181" s="3"/>
      <c r="AH181" s="3"/>
      <c r="AI181" s="3"/>
      <c r="AJ181" s="3"/>
      <c r="AL181" s="116"/>
      <c r="AM181" s="3"/>
      <c r="AO181" s="3"/>
      <c r="AP181" s="3"/>
      <c r="AQ181" s="3"/>
    </row>
    <row r="182" spans="1:43" ht="12.75">
      <c r="A182" s="3"/>
      <c r="B182" s="3"/>
      <c r="C182" s="3"/>
      <c r="G182" s="3"/>
      <c r="I182" s="3"/>
      <c r="J182" s="3"/>
      <c r="N182" s="3"/>
      <c r="P182" s="3"/>
      <c r="Q182" s="3"/>
      <c r="U182" s="3"/>
      <c r="W182" s="3"/>
      <c r="X182" s="3"/>
      <c r="AA182" s="3"/>
      <c r="AC182" s="3"/>
      <c r="AD182" s="3"/>
      <c r="AG182" s="3"/>
      <c r="AH182" s="3"/>
      <c r="AI182" s="3"/>
      <c r="AJ182" s="3"/>
      <c r="AL182" s="116"/>
      <c r="AM182" s="3"/>
      <c r="AO182" s="3"/>
      <c r="AP182" s="3"/>
      <c r="AQ182" s="3"/>
    </row>
    <row r="183" spans="1:43" ht="12.75">
      <c r="A183" s="3"/>
      <c r="B183" s="3"/>
      <c r="C183" s="3"/>
      <c r="F183" s="116">
        <f>COUNTIF($F$5:$F$166,G183)</f>
        <v>1</v>
      </c>
      <c r="G183" s="116" t="s">
        <v>554</v>
      </c>
      <c r="I183" s="3"/>
      <c r="J183" s="108"/>
      <c r="K183" s="221"/>
      <c r="L183" s="221"/>
      <c r="M183" s="116">
        <f>COUNTIF($M$5:$M$166,N183)</f>
        <v>0</v>
      </c>
      <c r="N183" s="160" t="s">
        <v>152</v>
      </c>
      <c r="O183" s="108"/>
      <c r="P183" s="108"/>
      <c r="Q183" s="108"/>
      <c r="R183" s="221"/>
      <c r="S183" s="221"/>
      <c r="T183" s="116">
        <f>COUNTIF($T$5:$T$166,U183)</f>
        <v>1</v>
      </c>
      <c r="U183" s="160" t="s">
        <v>321</v>
      </c>
      <c r="V183" s="108"/>
      <c r="W183" s="108"/>
      <c r="X183" s="108"/>
      <c r="Y183" s="221"/>
      <c r="Z183" s="116">
        <f>COUNTIF($Z$5:$Z$166,AA183)</f>
        <v>3</v>
      </c>
      <c r="AA183" s="116" t="s">
        <v>551</v>
      </c>
      <c r="AC183" s="3"/>
      <c r="AD183" s="108"/>
      <c r="AE183" s="221"/>
      <c r="AF183" s="116">
        <f>COUNTIF($AF$5:$AF$166,AG183)</f>
        <v>3</v>
      </c>
      <c r="AG183" s="160" t="s">
        <v>315</v>
      </c>
      <c r="AH183" s="108"/>
      <c r="AI183" s="108"/>
      <c r="AJ183" s="108"/>
      <c r="AK183" s="221"/>
      <c r="AL183" s="116">
        <f>COUNTIF($AL$5:$AL$166,AM183)</f>
        <v>2</v>
      </c>
      <c r="AM183" s="3" t="s">
        <v>150</v>
      </c>
      <c r="AO183" s="3"/>
      <c r="AP183" s="3"/>
      <c r="AQ183" s="3"/>
    </row>
    <row r="184" spans="1:43" ht="12.75">
      <c r="A184" s="3"/>
      <c r="B184" s="3"/>
      <c r="C184" s="3"/>
      <c r="F184" s="116">
        <f>COUNTIF($F$5:$F$166,G184)</f>
        <v>5</v>
      </c>
      <c r="G184" s="116" t="s">
        <v>555</v>
      </c>
      <c r="I184" s="3"/>
      <c r="J184" s="3"/>
      <c r="M184" s="116">
        <f>COUNTIF($M$5:$M$166,N184)</f>
        <v>0</v>
      </c>
      <c r="N184" s="116" t="s">
        <v>503</v>
      </c>
      <c r="P184" s="3"/>
      <c r="Q184" s="3"/>
      <c r="T184" s="116">
        <f>COUNTIF($T$5:$T$166,U184)</f>
        <v>4</v>
      </c>
      <c r="U184" s="116" t="s">
        <v>322</v>
      </c>
      <c r="W184" s="3"/>
      <c r="X184" s="3"/>
      <c r="Z184" s="116">
        <f>COUNTIF($Z$5:$Z$166,AA184)</f>
        <v>3</v>
      </c>
      <c r="AA184" s="116" t="s">
        <v>552</v>
      </c>
      <c r="AC184" s="3"/>
      <c r="AD184" s="3"/>
      <c r="AG184" s="3"/>
      <c r="AH184" s="3"/>
      <c r="AI184" s="3"/>
      <c r="AJ184" s="3"/>
      <c r="AL184" s="116">
        <f>COUNTIF($AL$5:$AL167,AM184)</f>
        <v>4</v>
      </c>
      <c r="AM184" s="3" t="s">
        <v>246</v>
      </c>
      <c r="AO184" s="3"/>
      <c r="AP184" s="3"/>
      <c r="AQ184" s="3"/>
    </row>
    <row r="185" spans="1:43" ht="12.75">
      <c r="A185" s="3"/>
      <c r="B185" s="3"/>
      <c r="C185" s="3"/>
      <c r="F185" s="116">
        <f>COUNTIF($F$5:$F$166,G185)</f>
        <v>0</v>
      </c>
      <c r="G185" s="116" t="s">
        <v>556</v>
      </c>
      <c r="I185" s="3"/>
      <c r="J185" s="3"/>
      <c r="M185" s="116">
        <f>COUNTIF($M$5:$M$166,N185)</f>
        <v>7</v>
      </c>
      <c r="N185" s="116" t="s">
        <v>504</v>
      </c>
      <c r="P185" s="3"/>
      <c r="Q185" s="3"/>
      <c r="T185" s="116">
        <f>COUNTIF($T$5:$T$166,U185)</f>
        <v>5</v>
      </c>
      <c r="U185" s="116" t="s">
        <v>397</v>
      </c>
      <c r="W185" s="3"/>
      <c r="X185" s="3"/>
      <c r="AA185" s="3"/>
      <c r="AC185" s="3"/>
      <c r="AD185" s="3"/>
      <c r="AG185" s="3"/>
      <c r="AH185" s="3"/>
      <c r="AI185" s="3"/>
      <c r="AJ185" s="3"/>
      <c r="AL185" s="116">
        <f>COUNTIF($AL$5:$AL167,AM185)</f>
        <v>2</v>
      </c>
      <c r="AM185" s="3" t="s">
        <v>325</v>
      </c>
      <c r="AO185" s="3"/>
      <c r="AP185" s="3"/>
      <c r="AQ185" s="3"/>
    </row>
    <row r="186" spans="1:43" ht="12.75">
      <c r="A186" s="3"/>
      <c r="B186" s="3"/>
      <c r="C186" s="3"/>
      <c r="F186" s="116">
        <f>COUNTIF($F$5:$F$166,G186)</f>
        <v>2</v>
      </c>
      <c r="G186" s="116" t="s">
        <v>149</v>
      </c>
      <c r="I186" s="3"/>
      <c r="J186" s="3"/>
      <c r="N186" s="116"/>
      <c r="P186" s="3"/>
      <c r="Q186" s="3"/>
      <c r="T186" s="116">
        <f>COUNTIF($T$5:$T$166,U186)</f>
        <v>3</v>
      </c>
      <c r="U186" s="116" t="s">
        <v>396</v>
      </c>
      <c r="W186" s="3"/>
      <c r="X186" s="3"/>
      <c r="AA186" s="3"/>
      <c r="AC186" s="3"/>
      <c r="AD186" s="3"/>
      <c r="AG186" s="3"/>
      <c r="AH186" s="3"/>
      <c r="AI186" s="3"/>
      <c r="AJ186" s="3"/>
      <c r="AL186" s="116"/>
      <c r="AM186" s="3"/>
      <c r="AO186" s="3"/>
      <c r="AP186" s="3"/>
      <c r="AQ186" s="3"/>
    </row>
    <row r="187" spans="1:43" ht="12.75">
      <c r="A187" s="3"/>
      <c r="B187" s="3"/>
      <c r="C187" s="3"/>
      <c r="G187" s="3"/>
      <c r="I187" s="3"/>
      <c r="J187" s="3"/>
      <c r="N187" s="3"/>
      <c r="P187" s="3"/>
      <c r="Q187" s="3"/>
      <c r="T187" s="116">
        <f>COUNTIF($T$5:$T$166,U187)</f>
        <v>0</v>
      </c>
      <c r="U187" s="1464" t="s">
        <v>702</v>
      </c>
      <c r="W187" s="3"/>
      <c r="X187" s="3"/>
      <c r="AA187" s="3"/>
      <c r="AC187" s="3"/>
      <c r="AD187" s="3"/>
      <c r="AG187" s="3"/>
      <c r="AH187" s="3"/>
      <c r="AI187" s="3"/>
      <c r="AJ187" s="3"/>
      <c r="AL187" s="1211"/>
      <c r="AM187" s="119"/>
      <c r="AO187" s="3"/>
      <c r="AP187" s="3"/>
      <c r="AQ187" s="3"/>
    </row>
    <row r="188" spans="1:43" ht="12.75">
      <c r="A188" s="3"/>
      <c r="B188" s="3"/>
      <c r="C188" s="3"/>
      <c r="G188" s="3"/>
      <c r="I188" s="3"/>
      <c r="J188" s="3"/>
      <c r="N188" s="3"/>
      <c r="P188" s="3"/>
      <c r="Q188" s="3"/>
      <c r="U188" s="116"/>
      <c r="W188" s="3"/>
      <c r="X188" s="3"/>
      <c r="AA188" s="3"/>
      <c r="AC188" s="3"/>
      <c r="AD188" s="3"/>
      <c r="AG188" s="3"/>
      <c r="AH188" s="3"/>
      <c r="AI188" s="3"/>
      <c r="AJ188" s="3"/>
      <c r="AL188" s="1211"/>
      <c r="AM188" s="119"/>
      <c r="AO188" s="3"/>
      <c r="AP188" s="3"/>
      <c r="AQ188" s="3"/>
    </row>
    <row r="189" spans="1:44" ht="12.75">
      <c r="A189" s="116"/>
      <c r="B189" s="116"/>
      <c r="C189" s="116"/>
      <c r="D189" s="222"/>
      <c r="E189" s="222"/>
      <c r="F189" s="721">
        <f>SUM(F183:F186)</f>
        <v>8</v>
      </c>
      <c r="G189" s="721" t="s">
        <v>291</v>
      </c>
      <c r="H189" s="721"/>
      <c r="I189" s="721"/>
      <c r="J189" s="721"/>
      <c r="K189" s="721"/>
      <c r="L189" s="721"/>
      <c r="M189" s="721">
        <f>SUM(M183:M186)</f>
        <v>7</v>
      </c>
      <c r="N189" s="721" t="s">
        <v>291</v>
      </c>
      <c r="O189" s="721"/>
      <c r="P189" s="721"/>
      <c r="Q189" s="721"/>
      <c r="R189" s="721"/>
      <c r="S189" s="721"/>
      <c r="T189" s="721">
        <f>SUM(T183:T187)</f>
        <v>13</v>
      </c>
      <c r="U189" s="721" t="s">
        <v>291</v>
      </c>
      <c r="V189" s="721"/>
      <c r="W189" s="721"/>
      <c r="X189" s="721"/>
      <c r="Y189" s="721"/>
      <c r="Z189" s="721">
        <f>SUM(Z183:Z186)</f>
        <v>6</v>
      </c>
      <c r="AA189" s="721" t="s">
        <v>291</v>
      </c>
      <c r="AB189" s="721"/>
      <c r="AC189" s="721"/>
      <c r="AD189" s="721"/>
      <c r="AE189" s="721"/>
      <c r="AF189" s="721">
        <f>SUM(AF183:AF186)</f>
        <v>3</v>
      </c>
      <c r="AG189" s="721" t="s">
        <v>291</v>
      </c>
      <c r="AH189" s="721"/>
      <c r="AI189" s="721"/>
      <c r="AJ189" s="721"/>
      <c r="AK189" s="721"/>
      <c r="AL189" s="721">
        <f>SUM(AL183:AL186)</f>
        <v>8</v>
      </c>
      <c r="AM189" s="721" t="s">
        <v>291</v>
      </c>
      <c r="AN189" s="116"/>
      <c r="AO189" s="116"/>
      <c r="AP189" s="116"/>
      <c r="AQ189" s="116"/>
      <c r="AR189" s="116"/>
    </row>
    <row r="190" spans="1:44" ht="12.75">
      <c r="A190" s="3"/>
      <c r="B190" s="3"/>
      <c r="C190" s="3"/>
      <c r="G190" s="3"/>
      <c r="I190" s="3"/>
      <c r="J190" s="3"/>
      <c r="N190" s="3"/>
      <c r="P190" s="3"/>
      <c r="Q190" s="3"/>
      <c r="U190" s="3"/>
      <c r="W190" s="3"/>
      <c r="X190" s="3"/>
      <c r="AA190" s="3"/>
      <c r="AC190" s="3"/>
      <c r="AD190" s="3"/>
      <c r="AG190" s="3"/>
      <c r="AH190" s="3"/>
      <c r="AI190" s="3"/>
      <c r="AJ190" s="3"/>
      <c r="AL190" s="1211"/>
      <c r="AM190" s="119"/>
      <c r="AO190" s="3"/>
      <c r="AP190" s="3"/>
      <c r="AQ190" s="3"/>
      <c r="AR190" s="3"/>
    </row>
    <row r="191" spans="1:43" ht="12.75">
      <c r="A191" s="116"/>
      <c r="B191" s="116"/>
      <c r="C191" s="116"/>
      <c r="D191" s="222"/>
      <c r="E191" s="222"/>
      <c r="F191" s="723">
        <f>SUM($F$179-$F$201)</f>
        <v>5</v>
      </c>
      <c r="G191" s="723" t="s">
        <v>268</v>
      </c>
      <c r="H191" s="723"/>
      <c r="I191" s="723"/>
      <c r="J191" s="723"/>
      <c r="K191" s="723"/>
      <c r="L191" s="723"/>
      <c r="M191" s="723">
        <f>SUM($M$179-$M$201)</f>
        <v>7</v>
      </c>
      <c r="N191" s="723"/>
      <c r="O191" s="723"/>
      <c r="P191" s="723"/>
      <c r="Q191" s="723"/>
      <c r="R191" s="723"/>
      <c r="S191" s="723"/>
      <c r="T191" s="723">
        <f>SUM($T$179-$T$201)</f>
        <v>12</v>
      </c>
      <c r="U191" s="723" t="s">
        <v>558</v>
      </c>
      <c r="V191" s="723"/>
      <c r="W191" s="723"/>
      <c r="X191" s="723"/>
      <c r="Y191" s="723"/>
      <c r="Z191" s="723"/>
      <c r="AA191" s="723"/>
      <c r="AB191" s="723"/>
      <c r="AC191" s="723"/>
      <c r="AD191" s="723"/>
      <c r="AE191" s="723"/>
      <c r="AF191" s="723"/>
      <c r="AG191" s="723"/>
      <c r="AH191" s="723"/>
      <c r="AI191" s="723"/>
      <c r="AJ191" s="723"/>
      <c r="AK191" s="723"/>
      <c r="AL191" s="723"/>
      <c r="AM191" s="723"/>
      <c r="AO191" s="3"/>
      <c r="AP191" s="3"/>
      <c r="AQ191" s="3"/>
    </row>
    <row r="192" spans="1:43" ht="13.5" thickBot="1">
      <c r="A192" s="116"/>
      <c r="B192" s="116"/>
      <c r="C192" s="116"/>
      <c r="D192" s="222"/>
      <c r="E192" s="222"/>
      <c r="G192" s="116"/>
      <c r="H192" s="116"/>
      <c r="I192" s="116"/>
      <c r="J192" s="116"/>
      <c r="K192" s="222"/>
      <c r="L192" s="222"/>
      <c r="N192" s="116"/>
      <c r="O192" s="116"/>
      <c r="P192" s="116"/>
      <c r="Q192" s="116"/>
      <c r="R192" s="222"/>
      <c r="S192" s="222"/>
      <c r="U192" s="116"/>
      <c r="V192" s="116"/>
      <c r="W192" s="116"/>
      <c r="X192" s="116"/>
      <c r="Y192" s="222"/>
      <c r="AA192" s="116"/>
      <c r="AB192" s="116"/>
      <c r="AC192" s="116"/>
      <c r="AD192" s="116"/>
      <c r="AE192" s="222"/>
      <c r="AG192" s="116"/>
      <c r="AH192" s="116"/>
      <c r="AI192" s="116"/>
      <c r="AJ192" s="758" t="s">
        <v>563</v>
      </c>
      <c r="AK192" s="222"/>
      <c r="AL192" s="116"/>
      <c r="AM192" s="116"/>
      <c r="AO192" s="3"/>
      <c r="AP192" s="116"/>
      <c r="AQ192" s="116"/>
    </row>
    <row r="193" spans="1:43" ht="12.75">
      <c r="A193" s="116"/>
      <c r="B193" s="116"/>
      <c r="C193" s="116"/>
      <c r="D193" s="222"/>
      <c r="E193" s="222"/>
      <c r="F193" s="116">
        <f>COUNTIF($E$5:$E$166,"Mon(night)")</f>
        <v>0</v>
      </c>
      <c r="G193" s="3" t="s">
        <v>151</v>
      </c>
      <c r="H193" s="116"/>
      <c r="I193" s="116"/>
      <c r="J193" s="116"/>
      <c r="K193" s="222"/>
      <c r="L193" s="222"/>
      <c r="N193" s="3" t="s">
        <v>151</v>
      </c>
      <c r="O193" s="116"/>
      <c r="P193" s="116"/>
      <c r="Q193" s="116"/>
      <c r="R193" s="222"/>
      <c r="S193" s="222"/>
      <c r="T193" s="716">
        <f>COUNTIF($S$5:$S$167,"Mon(night)")</f>
        <v>0</v>
      </c>
      <c r="U193" s="6" t="s">
        <v>151</v>
      </c>
      <c r="V193" s="31"/>
      <c r="W193" s="31"/>
      <c r="X193" s="31"/>
      <c r="Y193" s="734"/>
      <c r="Z193" s="735">
        <f>COUNTIF($S$5:$S$166,"Mon(sand)")</f>
        <v>0</v>
      </c>
      <c r="AA193" s="214" t="s">
        <v>151</v>
      </c>
      <c r="AB193" s="735"/>
      <c r="AC193" s="735"/>
      <c r="AD193" s="735"/>
      <c r="AE193" s="734"/>
      <c r="AF193" s="735">
        <f aca="true" t="shared" si="7" ref="AF193:AF199">T171-Z193</f>
        <v>0</v>
      </c>
      <c r="AG193" s="214" t="s">
        <v>151</v>
      </c>
      <c r="AH193" s="735"/>
      <c r="AI193" s="735"/>
      <c r="AJ193" s="757">
        <f>F193+T193</f>
        <v>0</v>
      </c>
      <c r="AK193" s="222"/>
      <c r="AL193" s="116"/>
      <c r="AM193" s="3" t="s">
        <v>151</v>
      </c>
      <c r="AO193" s="3"/>
      <c r="AP193" s="3"/>
      <c r="AQ193" s="3"/>
    </row>
    <row r="194" spans="1:43" ht="12.75">
      <c r="A194" s="116"/>
      <c r="B194" s="116"/>
      <c r="C194" s="116"/>
      <c r="D194" s="222"/>
      <c r="E194" s="222"/>
      <c r="F194" s="116">
        <f>COUNTIF($E$5:$E$166,"Tue(night)")</f>
        <v>0</v>
      </c>
      <c r="G194" s="3" t="s">
        <v>134</v>
      </c>
      <c r="H194" s="116"/>
      <c r="I194" s="116"/>
      <c r="J194" s="116"/>
      <c r="K194" s="222"/>
      <c r="L194" s="222"/>
      <c r="N194" s="3" t="s">
        <v>134</v>
      </c>
      <c r="O194" s="116"/>
      <c r="P194" s="116"/>
      <c r="Q194" s="116"/>
      <c r="R194" s="222"/>
      <c r="S194" s="222"/>
      <c r="T194" s="716">
        <f>COUNTIF($S$5:$S$166,"Tue(night)")</f>
        <v>0</v>
      </c>
      <c r="U194" s="6" t="s">
        <v>134</v>
      </c>
      <c r="V194" s="31"/>
      <c r="W194" s="31"/>
      <c r="X194" s="31"/>
      <c r="Y194" s="127"/>
      <c r="Z194" s="31">
        <f>COUNTIF($S$5:$S$166,"Tue(sand)")</f>
        <v>0</v>
      </c>
      <c r="AA194" s="6" t="s">
        <v>134</v>
      </c>
      <c r="AB194" s="31"/>
      <c r="AC194" s="31"/>
      <c r="AD194" s="31"/>
      <c r="AE194" s="127"/>
      <c r="AF194" s="31">
        <f t="shared" si="7"/>
        <v>4</v>
      </c>
      <c r="AG194" s="6" t="s">
        <v>134</v>
      </c>
      <c r="AH194" s="31"/>
      <c r="AI194" s="31"/>
      <c r="AJ194" s="757">
        <f aca="true" t="shared" si="8" ref="AJ194:AJ199">F194+T194</f>
        <v>0</v>
      </c>
      <c r="AK194" s="222"/>
      <c r="AL194" s="116"/>
      <c r="AM194" s="3" t="s">
        <v>134</v>
      </c>
      <c r="AO194" s="3"/>
      <c r="AP194" s="3"/>
      <c r="AQ194" s="3"/>
    </row>
    <row r="195" spans="1:43" ht="12.75">
      <c r="A195" s="116"/>
      <c r="B195" s="116"/>
      <c r="C195" s="116"/>
      <c r="D195" s="222"/>
      <c r="E195" s="222"/>
      <c r="F195" s="116">
        <f>COUNTIF($E$5:$E$166,"Wed(night)")</f>
        <v>0</v>
      </c>
      <c r="G195" s="3" t="s">
        <v>137</v>
      </c>
      <c r="H195" s="116"/>
      <c r="I195" s="116"/>
      <c r="J195" s="116"/>
      <c r="K195" s="222"/>
      <c r="L195" s="222"/>
      <c r="N195" s="3" t="s">
        <v>137</v>
      </c>
      <c r="O195" s="116"/>
      <c r="P195" s="116"/>
      <c r="Q195" s="116"/>
      <c r="R195" s="222"/>
      <c r="S195" s="222"/>
      <c r="T195" s="716">
        <f>COUNTIF($S$5:$S$166,"Wed(night)")</f>
        <v>0</v>
      </c>
      <c r="U195" s="6" t="s">
        <v>137</v>
      </c>
      <c r="V195" s="31"/>
      <c r="W195" s="31"/>
      <c r="X195" s="31"/>
      <c r="Y195" s="127"/>
      <c r="Z195" s="31">
        <f>COUNTIF($S$5:$S$166,"Wed(sand)")</f>
        <v>0</v>
      </c>
      <c r="AA195" s="6" t="s">
        <v>137</v>
      </c>
      <c r="AB195" s="31"/>
      <c r="AC195" s="31"/>
      <c r="AD195" s="31"/>
      <c r="AE195" s="127"/>
      <c r="AF195" s="31">
        <f t="shared" si="7"/>
        <v>0</v>
      </c>
      <c r="AG195" s="6" t="s">
        <v>137</v>
      </c>
      <c r="AH195" s="31"/>
      <c r="AI195" s="31"/>
      <c r="AJ195" s="757">
        <f t="shared" si="8"/>
        <v>0</v>
      </c>
      <c r="AK195" s="222"/>
      <c r="AL195" s="116"/>
      <c r="AM195" s="3" t="s">
        <v>137</v>
      </c>
      <c r="AO195" s="3"/>
      <c r="AP195" s="3"/>
      <c r="AQ195" s="3"/>
    </row>
    <row r="196" spans="1:43" ht="12.75">
      <c r="A196" s="116"/>
      <c r="B196" s="116"/>
      <c r="C196" s="116"/>
      <c r="D196" s="222"/>
      <c r="E196" s="222"/>
      <c r="F196" s="116">
        <f>COUNTIF($E$5:$E$166,"Thu(night)")</f>
        <v>0</v>
      </c>
      <c r="G196" s="3" t="s">
        <v>140</v>
      </c>
      <c r="H196" s="116"/>
      <c r="I196" s="116"/>
      <c r="J196" s="116"/>
      <c r="K196" s="222"/>
      <c r="L196" s="222"/>
      <c r="N196" s="3" t="s">
        <v>140</v>
      </c>
      <c r="O196" s="116"/>
      <c r="P196" s="116"/>
      <c r="Q196" s="116"/>
      <c r="R196" s="222"/>
      <c r="S196" s="222"/>
      <c r="T196" s="716">
        <f>COUNTIF($S$5:$S$166,"Thu(night)")</f>
        <v>1</v>
      </c>
      <c r="U196" s="6" t="s">
        <v>140</v>
      </c>
      <c r="V196" s="31"/>
      <c r="W196" s="31"/>
      <c r="X196" s="31"/>
      <c r="Y196" s="127"/>
      <c r="Z196" s="31">
        <f>COUNTIF($S$5:$S$166,"Thu(sand)")</f>
        <v>0</v>
      </c>
      <c r="AA196" s="6" t="s">
        <v>140</v>
      </c>
      <c r="AB196" s="31"/>
      <c r="AC196" s="31"/>
      <c r="AD196" s="31"/>
      <c r="AE196" s="127"/>
      <c r="AF196" s="31">
        <f t="shared" si="7"/>
        <v>5</v>
      </c>
      <c r="AG196" s="6" t="s">
        <v>140</v>
      </c>
      <c r="AH196" s="31"/>
      <c r="AI196" s="31"/>
      <c r="AJ196" s="757">
        <f t="shared" si="8"/>
        <v>1</v>
      </c>
      <c r="AK196" s="222"/>
      <c r="AL196" s="116"/>
      <c r="AM196" s="3" t="s">
        <v>140</v>
      </c>
      <c r="AO196" s="3"/>
      <c r="AP196" s="3"/>
      <c r="AQ196" s="3"/>
    </row>
    <row r="197" spans="1:43" ht="12.75">
      <c r="A197" s="116"/>
      <c r="B197" s="116"/>
      <c r="C197" s="116"/>
      <c r="D197" s="222"/>
      <c r="E197" s="222"/>
      <c r="F197" s="116">
        <f>COUNTIF($E$5:$E$166,"Fri(night)")</f>
        <v>3</v>
      </c>
      <c r="G197" s="3" t="s">
        <v>142</v>
      </c>
      <c r="H197" s="116"/>
      <c r="I197" s="116"/>
      <c r="J197" s="116"/>
      <c r="K197" s="222"/>
      <c r="L197" s="222"/>
      <c r="N197" s="3" t="s">
        <v>142</v>
      </c>
      <c r="O197" s="116"/>
      <c r="P197" s="116"/>
      <c r="Q197" s="116"/>
      <c r="R197" s="222"/>
      <c r="S197" s="222"/>
      <c r="T197" s="716">
        <f>COUNTIF($S$5:$S$166,"Fri(night)")</f>
        <v>0</v>
      </c>
      <c r="U197" s="6" t="s">
        <v>142</v>
      </c>
      <c r="V197" s="31"/>
      <c r="W197" s="31"/>
      <c r="X197" s="31"/>
      <c r="Y197" s="127"/>
      <c r="Z197" s="31">
        <f>COUNTIF($S$5:$S$166,"Fri(sand)")</f>
        <v>0</v>
      </c>
      <c r="AA197" s="6" t="s">
        <v>142</v>
      </c>
      <c r="AB197" s="31"/>
      <c r="AC197" s="31"/>
      <c r="AD197" s="31"/>
      <c r="AE197" s="127"/>
      <c r="AF197" s="31">
        <f t="shared" si="7"/>
        <v>0</v>
      </c>
      <c r="AG197" s="6" t="s">
        <v>142</v>
      </c>
      <c r="AH197" s="31"/>
      <c r="AI197" s="31"/>
      <c r="AJ197" s="757">
        <f t="shared" si="8"/>
        <v>3</v>
      </c>
      <c r="AK197" s="222"/>
      <c r="AL197" s="116"/>
      <c r="AM197" s="3" t="s">
        <v>142</v>
      </c>
      <c r="AO197" s="3"/>
      <c r="AP197" s="3"/>
      <c r="AQ197" s="3"/>
    </row>
    <row r="198" spans="1:43" ht="12.75">
      <c r="A198" s="116"/>
      <c r="B198" s="116"/>
      <c r="C198" s="116"/>
      <c r="D198" s="222"/>
      <c r="E198" s="222"/>
      <c r="F198" s="116">
        <f>COUNTIF($E$5:$E$166,"Sat(night)")</f>
        <v>0</v>
      </c>
      <c r="G198" s="3" t="s">
        <v>144</v>
      </c>
      <c r="H198" s="116"/>
      <c r="I198" s="116"/>
      <c r="J198" s="116"/>
      <c r="K198" s="222"/>
      <c r="L198" s="222"/>
      <c r="N198" s="3" t="s">
        <v>144</v>
      </c>
      <c r="O198" s="116"/>
      <c r="P198" s="116"/>
      <c r="Q198" s="116"/>
      <c r="R198" s="222"/>
      <c r="S198" s="222"/>
      <c r="T198" s="716">
        <f>COUNTIF($S$5:$S$166,"Sat(night)")</f>
        <v>0</v>
      </c>
      <c r="U198" s="6" t="s">
        <v>144</v>
      </c>
      <c r="V198" s="31"/>
      <c r="W198" s="31"/>
      <c r="X198" s="31"/>
      <c r="Y198" s="127"/>
      <c r="Z198" s="31">
        <f>COUNTIF($S$5:$S$166,"Sat(sand)")</f>
        <v>0</v>
      </c>
      <c r="AA198" s="6" t="s">
        <v>144</v>
      </c>
      <c r="AB198" s="31"/>
      <c r="AC198" s="31"/>
      <c r="AD198" s="31"/>
      <c r="AE198" s="127"/>
      <c r="AF198" s="31">
        <f t="shared" si="7"/>
        <v>4</v>
      </c>
      <c r="AG198" s="6" t="s">
        <v>144</v>
      </c>
      <c r="AH198" s="31"/>
      <c r="AI198" s="31"/>
      <c r="AJ198" s="757">
        <f t="shared" si="8"/>
        <v>0</v>
      </c>
      <c r="AK198" s="222"/>
      <c r="AL198" s="116"/>
      <c r="AM198" s="3" t="s">
        <v>144</v>
      </c>
      <c r="AO198" s="3"/>
      <c r="AP198" s="3"/>
      <c r="AQ198" s="3"/>
    </row>
    <row r="199" spans="1:43" ht="12.75">
      <c r="A199" s="116"/>
      <c r="B199" s="116"/>
      <c r="C199" s="116"/>
      <c r="D199" s="222"/>
      <c r="E199" s="222"/>
      <c r="F199" s="116">
        <f>COUNTIF($E$5:$E$166,"Sun(night)")</f>
        <v>0</v>
      </c>
      <c r="G199" s="3" t="s">
        <v>148</v>
      </c>
      <c r="H199" s="116"/>
      <c r="I199" s="116"/>
      <c r="J199" s="116"/>
      <c r="K199" s="222"/>
      <c r="L199" s="222"/>
      <c r="N199" s="3" t="s">
        <v>148</v>
      </c>
      <c r="O199" s="116"/>
      <c r="P199" s="116"/>
      <c r="Q199" s="116"/>
      <c r="R199" s="222"/>
      <c r="S199" s="222"/>
      <c r="T199" s="716">
        <f>COUNTIF($S$5:$S$166,"Sun(night)")</f>
        <v>0</v>
      </c>
      <c r="U199" s="6" t="s">
        <v>148</v>
      </c>
      <c r="V199" s="31"/>
      <c r="W199" s="31"/>
      <c r="X199" s="31"/>
      <c r="Y199" s="127"/>
      <c r="Z199" s="31">
        <f>COUNTIF($S$5:$S$166,"Sun(sand)")</f>
        <v>0</v>
      </c>
      <c r="AA199" s="6" t="s">
        <v>148</v>
      </c>
      <c r="AB199" s="31"/>
      <c r="AC199" s="31"/>
      <c r="AD199" s="31"/>
      <c r="AE199" s="127"/>
      <c r="AF199" s="31">
        <f t="shared" si="7"/>
        <v>0</v>
      </c>
      <c r="AG199" s="6" t="s">
        <v>148</v>
      </c>
      <c r="AH199" s="31"/>
      <c r="AI199" s="31"/>
      <c r="AJ199" s="757">
        <f t="shared" si="8"/>
        <v>0</v>
      </c>
      <c r="AK199" s="222"/>
      <c r="AL199" s="116"/>
      <c r="AM199" s="3" t="s">
        <v>148</v>
      </c>
      <c r="AO199" s="3"/>
      <c r="AP199" s="3"/>
      <c r="AQ199" s="3"/>
    </row>
    <row r="200" spans="1:43" ht="12.75">
      <c r="A200" s="116"/>
      <c r="B200" s="116"/>
      <c r="C200" s="116"/>
      <c r="D200" s="222"/>
      <c r="E200" s="222"/>
      <c r="G200" s="116"/>
      <c r="H200" s="116"/>
      <c r="I200" s="116"/>
      <c r="J200" s="116"/>
      <c r="K200" s="222"/>
      <c r="L200" s="222"/>
      <c r="N200" s="116"/>
      <c r="O200" s="116"/>
      <c r="P200" s="116"/>
      <c r="Q200" s="116"/>
      <c r="R200" s="222"/>
      <c r="S200" s="222"/>
      <c r="T200" s="716"/>
      <c r="U200" s="31"/>
      <c r="V200" s="31"/>
      <c r="W200" s="31"/>
      <c r="X200" s="31"/>
      <c r="Y200" s="127"/>
      <c r="Z200" s="31"/>
      <c r="AA200" s="31"/>
      <c r="AB200" s="31"/>
      <c r="AC200" s="31"/>
      <c r="AD200" s="31"/>
      <c r="AE200" s="127"/>
      <c r="AF200" s="31"/>
      <c r="AG200" s="31"/>
      <c r="AH200" s="31"/>
      <c r="AI200" s="31"/>
      <c r="AJ200" s="153"/>
      <c r="AK200" s="222"/>
      <c r="AL200" s="116"/>
      <c r="AM200" s="116"/>
      <c r="AO200" s="3"/>
      <c r="AP200" s="3"/>
      <c r="AQ200" s="3"/>
    </row>
    <row r="201" spans="1:43" ht="12.75">
      <c r="A201" s="3"/>
      <c r="B201" s="3"/>
      <c r="C201" s="3"/>
      <c r="F201" s="724">
        <f>COUNTIF($F$5:$F$160,"(night)")</f>
        <v>3</v>
      </c>
      <c r="G201" s="724" t="s">
        <v>269</v>
      </c>
      <c r="H201" s="724"/>
      <c r="I201" s="724"/>
      <c r="J201" s="724"/>
      <c r="K201" s="724"/>
      <c r="L201" s="724"/>
      <c r="M201" s="724">
        <f>COUNTIF($F$5:$F$160,N201)</f>
        <v>0</v>
      </c>
      <c r="N201" s="724"/>
      <c r="O201" s="724"/>
      <c r="P201" s="724"/>
      <c r="Q201" s="724"/>
      <c r="R201" s="724"/>
      <c r="S201" s="724"/>
      <c r="T201" s="736">
        <f>COUNTIF($T$5:$T$160,U201)</f>
        <v>1</v>
      </c>
      <c r="U201" s="737" t="s">
        <v>269</v>
      </c>
      <c r="V201" s="738"/>
      <c r="W201" s="738"/>
      <c r="X201" s="738"/>
      <c r="Y201" s="738"/>
      <c r="Z201" s="737">
        <f>Z193+Z194+Z195+Z196+Z197+Z198+Z199</f>
        <v>0</v>
      </c>
      <c r="AA201" s="737" t="s">
        <v>560</v>
      </c>
      <c r="AB201" s="738"/>
      <c r="AC201" s="738"/>
      <c r="AD201" s="738"/>
      <c r="AE201" s="738"/>
      <c r="AF201" s="737">
        <f>AF193+AF194+AF195+AF196+AF197+AF198+AF199</f>
        <v>13</v>
      </c>
      <c r="AG201" s="737" t="s">
        <v>561</v>
      </c>
      <c r="AH201" s="738"/>
      <c r="AI201" s="738"/>
      <c r="AJ201" s="757">
        <f>SUM(AJ193:AJ199)</f>
        <v>4</v>
      </c>
      <c r="AK201" s="725"/>
      <c r="AL201" s="724"/>
      <c r="AM201" s="725"/>
      <c r="AO201" s="3"/>
      <c r="AP201" s="3"/>
      <c r="AQ201" s="3"/>
    </row>
    <row r="202" spans="1:43" ht="12.75">
      <c r="A202" s="3"/>
      <c r="B202" s="3"/>
      <c r="C202" s="3"/>
      <c r="G202" s="3"/>
      <c r="I202" s="3"/>
      <c r="J202" s="3"/>
      <c r="N202" s="3"/>
      <c r="P202" s="3"/>
      <c r="Q202" s="3"/>
      <c r="T202" s="716"/>
      <c r="U202" s="6"/>
      <c r="V202" s="6"/>
      <c r="W202" s="6"/>
      <c r="X202" s="6"/>
      <c r="Y202" s="124"/>
      <c r="Z202" s="31"/>
      <c r="AA202" s="6"/>
      <c r="AB202" s="6"/>
      <c r="AC202" s="6"/>
      <c r="AD202" s="6"/>
      <c r="AE202" s="124"/>
      <c r="AF202" s="31"/>
      <c r="AG202" s="6"/>
      <c r="AH202" s="6"/>
      <c r="AI202" s="6"/>
      <c r="AJ202" s="50"/>
      <c r="AL202" s="116"/>
      <c r="AM202" s="3"/>
      <c r="AO202" s="3"/>
      <c r="AP202" s="3"/>
      <c r="AQ202" s="3"/>
    </row>
    <row r="203" spans="1:43" ht="13.5" thickBot="1">
      <c r="A203" s="3"/>
      <c r="B203" s="3"/>
      <c r="C203" s="3"/>
      <c r="F203" s="721">
        <f>SUM(F191:F199)</f>
        <v>8</v>
      </c>
      <c r="G203" s="721" t="s">
        <v>291</v>
      </c>
      <c r="H203" s="721"/>
      <c r="I203" s="721"/>
      <c r="J203" s="721"/>
      <c r="K203" s="721"/>
      <c r="L203" s="721"/>
      <c r="M203" s="721">
        <f>SUM(M191:M199)</f>
        <v>7</v>
      </c>
      <c r="N203" s="721" t="s">
        <v>291</v>
      </c>
      <c r="O203" s="721"/>
      <c r="P203" s="721"/>
      <c r="Q203" s="721"/>
      <c r="R203" s="721"/>
      <c r="S203" s="721"/>
      <c r="T203" s="739">
        <f>SUM(T191:T199)</f>
        <v>13</v>
      </c>
      <c r="U203" s="740" t="s">
        <v>291</v>
      </c>
      <c r="V203" s="740"/>
      <c r="W203" s="740"/>
      <c r="X203" s="740"/>
      <c r="Y203" s="740"/>
      <c r="Z203" s="740">
        <f>Z201+AF201</f>
        <v>13</v>
      </c>
      <c r="AA203" s="740"/>
      <c r="AB203" s="740"/>
      <c r="AC203" s="740"/>
      <c r="AD203" s="740"/>
      <c r="AE203" s="740"/>
      <c r="AF203" s="740"/>
      <c r="AG203" s="740"/>
      <c r="AH203" s="740"/>
      <c r="AI203" s="740"/>
      <c r="AJ203" s="741"/>
      <c r="AK203" s="721"/>
      <c r="AL203" s="721"/>
      <c r="AM203" s="721"/>
      <c r="AO203" s="3"/>
      <c r="AP203" s="3"/>
      <c r="AQ203" s="3"/>
    </row>
    <row r="204" spans="1:43" ht="12.75">
      <c r="A204" s="3"/>
      <c r="B204" s="3"/>
      <c r="C204" s="3"/>
      <c r="G204" s="3"/>
      <c r="I204" s="3"/>
      <c r="J204" s="3"/>
      <c r="N204" s="3"/>
      <c r="P204" s="3"/>
      <c r="Q204" s="3"/>
      <c r="U204" s="3"/>
      <c r="W204" s="3"/>
      <c r="X204" s="3"/>
      <c r="AA204" s="3"/>
      <c r="AC204" s="3"/>
      <c r="AD204" s="3"/>
      <c r="AG204" s="3"/>
      <c r="AH204" s="3"/>
      <c r="AI204" s="3"/>
      <c r="AJ204" s="3"/>
      <c r="AL204" s="116"/>
      <c r="AM204" s="3"/>
      <c r="AO204" s="3"/>
      <c r="AP204" s="3"/>
      <c r="AQ204" s="3"/>
    </row>
    <row r="205" spans="1:43" ht="12.75">
      <c r="A205" s="3"/>
      <c r="B205" s="3"/>
      <c r="C205" s="3"/>
      <c r="G205" s="3"/>
      <c r="I205" s="3"/>
      <c r="J205" s="3"/>
      <c r="N205" s="3"/>
      <c r="P205" s="3"/>
      <c r="Q205" s="3"/>
      <c r="U205" s="3"/>
      <c r="W205" s="3"/>
      <c r="X205" s="3"/>
      <c r="AA205" s="3"/>
      <c r="AC205" s="3"/>
      <c r="AD205" s="3"/>
      <c r="AG205" s="3"/>
      <c r="AH205" s="3"/>
      <c r="AI205" s="3"/>
      <c r="AJ205" s="3"/>
      <c r="AL205" s="116"/>
      <c r="AM205" s="3"/>
      <c r="AO205" s="3"/>
      <c r="AP205" s="3"/>
      <c r="AQ205" s="3"/>
    </row>
    <row r="206" spans="1:43" ht="12.75">
      <c r="A206" s="3"/>
      <c r="B206" s="3"/>
      <c r="C206" s="3"/>
      <c r="G206" s="3"/>
      <c r="I206" s="3"/>
      <c r="J206" s="3"/>
      <c r="N206" s="3"/>
      <c r="P206" s="3"/>
      <c r="Q206" s="3"/>
      <c r="U206" s="3"/>
      <c r="W206" s="3"/>
      <c r="X206" s="3"/>
      <c r="AA206" s="3"/>
      <c r="AC206" s="3"/>
      <c r="AD206" s="3"/>
      <c r="AG206" s="3"/>
      <c r="AH206" s="3"/>
      <c r="AI206" s="3"/>
      <c r="AJ206" s="3"/>
      <c r="AL206" s="116"/>
      <c r="AM206" s="3"/>
      <c r="AO206" s="3"/>
      <c r="AP206" s="3"/>
      <c r="AQ206" s="3"/>
    </row>
    <row r="207" spans="1:43" ht="12.75">
      <c r="A207" s="3"/>
      <c r="B207" s="3"/>
      <c r="C207" s="3"/>
      <c r="G207" s="3"/>
      <c r="I207" s="3"/>
      <c r="J207" s="3"/>
      <c r="N207" s="3"/>
      <c r="P207" s="3"/>
      <c r="Q207" s="3"/>
      <c r="U207" s="3"/>
      <c r="W207" s="3"/>
      <c r="X207" s="3"/>
      <c r="AA207" s="3"/>
      <c r="AC207" s="3"/>
      <c r="AD207" s="3"/>
      <c r="AG207" s="3"/>
      <c r="AH207" s="3"/>
      <c r="AI207" s="3"/>
      <c r="AJ207" s="3"/>
      <c r="AL207" s="116"/>
      <c r="AM207" s="3"/>
      <c r="AO207" s="3"/>
      <c r="AP207" s="3"/>
      <c r="AQ207" s="3"/>
    </row>
    <row r="208" spans="1:43" ht="12.75">
      <c r="A208" s="3"/>
      <c r="B208" s="3"/>
      <c r="C208" s="3"/>
      <c r="G208" s="3"/>
      <c r="I208" s="3"/>
      <c r="J208" s="3"/>
      <c r="N208" s="3"/>
      <c r="P208" s="3"/>
      <c r="Q208" s="3"/>
      <c r="U208" s="3"/>
      <c r="W208" s="3"/>
      <c r="X208" s="3"/>
      <c r="AA208" s="3"/>
      <c r="AC208" s="3"/>
      <c r="AD208" s="3"/>
      <c r="AG208" s="3"/>
      <c r="AH208" s="3"/>
      <c r="AI208" s="3"/>
      <c r="AJ208" s="3"/>
      <c r="AL208" s="116"/>
      <c r="AM208" s="3"/>
      <c r="AO208" s="3"/>
      <c r="AP208" s="3"/>
      <c r="AQ208" s="3"/>
    </row>
    <row r="209" spans="1:43" ht="12.75">
      <c r="A209" s="3"/>
      <c r="B209" s="3"/>
      <c r="C209" s="3"/>
      <c r="G209" s="3"/>
      <c r="I209" s="3"/>
      <c r="J209" s="3"/>
      <c r="N209" s="3"/>
      <c r="P209" s="3"/>
      <c r="Q209" s="3"/>
      <c r="U209" s="3"/>
      <c r="W209" s="3"/>
      <c r="X209" s="3"/>
      <c r="AA209" s="3"/>
      <c r="AC209" s="3"/>
      <c r="AD209" s="3"/>
      <c r="AG209" s="3"/>
      <c r="AH209" s="3"/>
      <c r="AI209" s="3"/>
      <c r="AJ209" s="3"/>
      <c r="AL209" s="116"/>
      <c r="AM209" s="3"/>
      <c r="AO209" s="3"/>
      <c r="AP209" s="3"/>
      <c r="AQ209" s="3"/>
    </row>
    <row r="210" spans="1:43" ht="12.75">
      <c r="A210" s="3"/>
      <c r="B210" s="3"/>
      <c r="C210" s="3"/>
      <c r="G210" s="3"/>
      <c r="I210" s="3"/>
      <c r="J210" s="3"/>
      <c r="N210" s="3"/>
      <c r="P210" s="3"/>
      <c r="Q210" s="3"/>
      <c r="U210" s="3"/>
      <c r="W210" s="3"/>
      <c r="X210" s="3"/>
      <c r="AA210" s="3"/>
      <c r="AC210" s="3"/>
      <c r="AD210" s="3"/>
      <c r="AG210" s="3"/>
      <c r="AH210" s="3"/>
      <c r="AI210" s="3"/>
      <c r="AJ210" s="3"/>
      <c r="AL210" s="116"/>
      <c r="AM210" s="3"/>
      <c r="AO210" s="3"/>
      <c r="AP210" s="3"/>
      <c r="AQ210" s="3"/>
    </row>
    <row r="211" spans="1:43" ht="12.75">
      <c r="A211" s="3"/>
      <c r="B211" s="3"/>
      <c r="C211" s="3"/>
      <c r="G211" s="116" t="s">
        <v>350</v>
      </c>
      <c r="I211" s="3"/>
      <c r="J211" s="3"/>
      <c r="N211" s="116" t="s">
        <v>350</v>
      </c>
      <c r="P211" s="3"/>
      <c r="Q211" s="3"/>
      <c r="U211" s="116" t="s">
        <v>350</v>
      </c>
      <c r="W211" s="3"/>
      <c r="X211" s="3"/>
      <c r="AA211" s="116" t="s">
        <v>350</v>
      </c>
      <c r="AC211" s="3"/>
      <c r="AD211" s="3"/>
      <c r="AG211" s="116" t="s">
        <v>350</v>
      </c>
      <c r="AH211" s="3"/>
      <c r="AI211" s="3"/>
      <c r="AJ211" s="3"/>
      <c r="AL211" s="116"/>
      <c r="AM211" s="116" t="s">
        <v>350</v>
      </c>
      <c r="AO211" s="3"/>
      <c r="AP211" s="116" t="s">
        <v>390</v>
      </c>
      <c r="AQ211" s="3"/>
    </row>
    <row r="212" spans="1:43" ht="12.75">
      <c r="A212" s="3"/>
      <c r="B212" s="3"/>
      <c r="C212" s="3"/>
      <c r="G212" s="116"/>
      <c r="I212" s="3"/>
      <c r="J212" s="3"/>
      <c r="N212" s="116"/>
      <c r="P212" s="3"/>
      <c r="Q212" s="3"/>
      <c r="U212" s="116"/>
      <c r="W212" s="3"/>
      <c r="X212" s="3"/>
      <c r="AA212" s="116"/>
      <c r="AC212" s="3"/>
      <c r="AD212" s="3"/>
      <c r="AG212" s="116"/>
      <c r="AH212" s="3"/>
      <c r="AI212" s="3"/>
      <c r="AJ212" s="3"/>
      <c r="AL212" s="116"/>
      <c r="AM212" s="116"/>
      <c r="AO212" s="3"/>
      <c r="AP212" s="116"/>
      <c r="AQ212" s="3"/>
    </row>
    <row r="213" spans="1:43" ht="12.75">
      <c r="A213" s="3"/>
      <c r="B213" s="3"/>
      <c r="C213" s="3"/>
      <c r="F213" s="116">
        <f>COUNTIF($H$5:$H$166,G213)</f>
        <v>0</v>
      </c>
      <c r="G213" s="3" t="s">
        <v>145</v>
      </c>
      <c r="I213" s="3"/>
      <c r="J213" s="3"/>
      <c r="M213" s="116">
        <f>COUNTIF($O$5:$O$166,N213)</f>
        <v>0</v>
      </c>
      <c r="N213" s="3" t="s">
        <v>145</v>
      </c>
      <c r="P213" s="3"/>
      <c r="Q213" s="3"/>
      <c r="T213" s="116">
        <f>COUNTIF($V$5:$V$166,U213)</f>
        <v>1</v>
      </c>
      <c r="U213" s="3" t="s">
        <v>145</v>
      </c>
      <c r="W213" s="3"/>
      <c r="X213" s="3"/>
      <c r="Z213" s="116">
        <f>COUNTIF($AB$5:$AB$166,AA213)</f>
        <v>0</v>
      </c>
      <c r="AA213" s="3" t="s">
        <v>145</v>
      </c>
      <c r="AC213" s="3"/>
      <c r="AD213" s="3"/>
      <c r="AF213" s="116">
        <f>COUNTIF($AH$5:$AH$166,AG213)</f>
        <v>0</v>
      </c>
      <c r="AG213" s="3" t="s">
        <v>145</v>
      </c>
      <c r="AH213" s="3"/>
      <c r="AI213" s="3"/>
      <c r="AJ213" s="3"/>
      <c r="AL213" s="116">
        <f>COUNTIF($AN$5:$AN$166,AM213)</f>
        <v>0</v>
      </c>
      <c r="AM213" s="3" t="s">
        <v>145</v>
      </c>
      <c r="AO213" s="3"/>
      <c r="AP213" s="116">
        <f aca="true" t="shared" si="9" ref="AP213:AP218">SUM(F213+M213+T213+Z213+AF213)</f>
        <v>1</v>
      </c>
      <c r="AQ213" s="3"/>
    </row>
    <row r="214" spans="1:43" ht="12.75">
      <c r="A214" s="3"/>
      <c r="B214" s="3"/>
      <c r="C214" s="3"/>
      <c r="F214" s="116">
        <f>COUNTIF($H$5:$H$166,G214)</f>
        <v>0</v>
      </c>
      <c r="G214" s="3" t="s">
        <v>146</v>
      </c>
      <c r="I214" s="3"/>
      <c r="J214" s="3"/>
      <c r="M214" s="116">
        <f>COUNTIF($O$5:$O$166,N214)</f>
        <v>1</v>
      </c>
      <c r="N214" s="3" t="s">
        <v>146</v>
      </c>
      <c r="P214" s="3"/>
      <c r="Q214" s="3"/>
      <c r="T214" s="116">
        <f>COUNTIF($V$5:$V$166,U214)</f>
        <v>4</v>
      </c>
      <c r="U214" s="3" t="s">
        <v>146</v>
      </c>
      <c r="W214" s="3"/>
      <c r="X214" s="3"/>
      <c r="Z214" s="116">
        <f>COUNTIF($AB$5:$AB$166,AA214)</f>
        <v>0</v>
      </c>
      <c r="AA214" s="3" t="s">
        <v>146</v>
      </c>
      <c r="AC214" s="3"/>
      <c r="AD214" s="3"/>
      <c r="AF214" s="116">
        <f>COUNTIF($AH$5:$AH$166,AG214)</f>
        <v>0</v>
      </c>
      <c r="AG214" s="3" t="s">
        <v>146</v>
      </c>
      <c r="AH214" s="3"/>
      <c r="AI214" s="3"/>
      <c r="AJ214" s="3"/>
      <c r="AL214" s="116">
        <f>COUNTIF($AN$5:$AN$166,AM214)</f>
        <v>1</v>
      </c>
      <c r="AM214" s="3" t="s">
        <v>146</v>
      </c>
      <c r="AO214" s="3"/>
      <c r="AP214" s="116">
        <f t="shared" si="9"/>
        <v>5</v>
      </c>
      <c r="AQ214" s="3"/>
    </row>
    <row r="215" spans="1:43" ht="12.75">
      <c r="A215" s="3"/>
      <c r="B215" s="3"/>
      <c r="C215" s="3"/>
      <c r="F215" s="116">
        <f>COUNTIF($H$5:$H$166,G215)</f>
        <v>0</v>
      </c>
      <c r="G215" s="3" t="s">
        <v>135</v>
      </c>
      <c r="I215" s="3"/>
      <c r="J215" s="3"/>
      <c r="M215" s="116">
        <f>COUNTIF($O$5:$O$166,N215)</f>
        <v>0</v>
      </c>
      <c r="N215" s="3" t="s">
        <v>135</v>
      </c>
      <c r="P215" s="3"/>
      <c r="Q215" s="3"/>
      <c r="T215" s="116">
        <f>COUNTIF($V$5:$V$166,U215)</f>
        <v>6</v>
      </c>
      <c r="U215" s="3" t="s">
        <v>135</v>
      </c>
      <c r="W215" s="3"/>
      <c r="X215" s="3"/>
      <c r="Z215" s="116">
        <f>COUNTIF($AB$5:$AB$166,AA215)</f>
        <v>0</v>
      </c>
      <c r="AA215" s="3" t="s">
        <v>135</v>
      </c>
      <c r="AC215" s="3"/>
      <c r="AD215" s="3"/>
      <c r="AF215" s="116">
        <f>COUNTIF($AH$5:$AH$166,AG215)</f>
        <v>0</v>
      </c>
      <c r="AG215" s="3" t="s">
        <v>135</v>
      </c>
      <c r="AH215" s="3"/>
      <c r="AI215" s="3"/>
      <c r="AJ215" s="3"/>
      <c r="AL215" s="116">
        <f>COUNTIF($AN$5:$AN$166,AM215)</f>
        <v>0</v>
      </c>
      <c r="AM215" s="3" t="s">
        <v>135</v>
      </c>
      <c r="AO215" s="3"/>
      <c r="AP215" s="116">
        <f t="shared" si="9"/>
        <v>6</v>
      </c>
      <c r="AQ215" s="3"/>
    </row>
    <row r="216" spans="1:43" ht="12.75">
      <c r="A216" s="3"/>
      <c r="B216" s="3"/>
      <c r="C216" s="3"/>
      <c r="F216" s="116">
        <f>COUNTIF($H$5:$H$166,G216)</f>
        <v>1</v>
      </c>
      <c r="G216" s="3" t="s">
        <v>411</v>
      </c>
      <c r="I216" s="3"/>
      <c r="J216" s="3"/>
      <c r="M216" s="116">
        <f>COUNTIF($O$5:$O$166,N216)</f>
        <v>2</v>
      </c>
      <c r="N216" s="3" t="s">
        <v>411</v>
      </c>
      <c r="P216" s="3"/>
      <c r="Q216" s="3"/>
      <c r="T216" s="116">
        <f>COUNTIF($V$5:$V$166,U216)</f>
        <v>4</v>
      </c>
      <c r="U216" s="3" t="s">
        <v>411</v>
      </c>
      <c r="W216" s="3"/>
      <c r="X216" s="3"/>
      <c r="Z216" s="116">
        <f>COUNTIF($AB$5:$AB$166,AA216)</f>
        <v>0</v>
      </c>
      <c r="AA216" s="3" t="s">
        <v>411</v>
      </c>
      <c r="AC216" s="3"/>
      <c r="AD216" s="3"/>
      <c r="AF216" s="116">
        <f>COUNTIF($AH$5:$AH$166,AG216)</f>
        <v>0</v>
      </c>
      <c r="AG216" s="3" t="s">
        <v>411</v>
      </c>
      <c r="AH216" s="3"/>
      <c r="AI216" s="3"/>
      <c r="AJ216" s="3"/>
      <c r="AL216" s="116">
        <f>COUNTIF($AN$5:$AN$166,AM216)</f>
        <v>0</v>
      </c>
      <c r="AM216" s="3" t="s">
        <v>411</v>
      </c>
      <c r="AO216" s="3"/>
      <c r="AP216" s="116">
        <f t="shared" si="9"/>
        <v>7</v>
      </c>
      <c r="AQ216" s="3"/>
    </row>
    <row r="217" spans="1:43" ht="12.75">
      <c r="A217" s="3"/>
      <c r="B217" s="3"/>
      <c r="C217" s="3"/>
      <c r="F217" s="116">
        <f>COUNTIF($H$5:$H$166,G217)</f>
        <v>0</v>
      </c>
      <c r="G217" s="3" t="s">
        <v>410</v>
      </c>
      <c r="I217" s="3"/>
      <c r="J217" s="3"/>
      <c r="M217" s="116">
        <f>COUNTIF($O$5:$O$166,N217)</f>
        <v>1</v>
      </c>
      <c r="N217" s="3" t="s">
        <v>410</v>
      </c>
      <c r="P217" s="3"/>
      <c r="Q217" s="3"/>
      <c r="T217" s="116">
        <f>COUNTIF($V$5:$V$166,U217)</f>
        <v>1</v>
      </c>
      <c r="U217" s="3" t="s">
        <v>410</v>
      </c>
      <c r="W217" s="3"/>
      <c r="X217" s="3"/>
      <c r="Z217" s="116">
        <f>COUNTIF($AB$5:$AB$166,AA217)</f>
        <v>2</v>
      </c>
      <c r="AA217" s="3" t="s">
        <v>410</v>
      </c>
      <c r="AC217" s="3"/>
      <c r="AD217" s="3"/>
      <c r="AF217" s="116">
        <f>COUNTIF($AH$5:$AH$166,AG217)</f>
        <v>0</v>
      </c>
      <c r="AG217" s="3" t="s">
        <v>410</v>
      </c>
      <c r="AH217" s="3"/>
      <c r="AI217" s="3"/>
      <c r="AJ217" s="3"/>
      <c r="AL217" s="116">
        <f>COUNTIF($AN$5:$AN$166,AM217)</f>
        <v>2</v>
      </c>
      <c r="AM217" s="3" t="s">
        <v>410</v>
      </c>
      <c r="AO217" s="3"/>
      <c r="AP217" s="116">
        <f t="shared" si="9"/>
        <v>4</v>
      </c>
      <c r="AQ217" s="3"/>
    </row>
    <row r="218" spans="1:43" ht="12.75">
      <c r="A218" s="3"/>
      <c r="B218" s="3"/>
      <c r="C218" s="3"/>
      <c r="F218" s="116">
        <f>SUM(F213:F217)</f>
        <v>1</v>
      </c>
      <c r="G218" s="116" t="s">
        <v>291</v>
      </c>
      <c r="I218" s="3"/>
      <c r="J218" s="3"/>
      <c r="M218" s="116">
        <f>SUM(M213:M217)</f>
        <v>4</v>
      </c>
      <c r="N218" s="116" t="s">
        <v>291</v>
      </c>
      <c r="P218" s="3"/>
      <c r="Q218" s="3"/>
      <c r="T218" s="116">
        <f>SUM(T213:T217)</f>
        <v>16</v>
      </c>
      <c r="U218" s="116" t="s">
        <v>291</v>
      </c>
      <c r="W218" s="3"/>
      <c r="X218" s="3"/>
      <c r="Z218" s="116">
        <f>SUM(Z213:Z217)</f>
        <v>2</v>
      </c>
      <c r="AA218" s="116" t="s">
        <v>291</v>
      </c>
      <c r="AC218" s="3"/>
      <c r="AD218" s="3"/>
      <c r="AF218" s="116">
        <f>SUM(AF213:AF217)</f>
        <v>0</v>
      </c>
      <c r="AG218" s="116" t="s">
        <v>291</v>
      </c>
      <c r="AH218" s="3"/>
      <c r="AI218" s="3"/>
      <c r="AJ218" s="3"/>
      <c r="AL218" s="116">
        <f>SUM(AL213:AL217)</f>
        <v>3</v>
      </c>
      <c r="AM218" s="116" t="s">
        <v>291</v>
      </c>
      <c r="AO218" s="3"/>
      <c r="AP218" s="116">
        <f t="shared" si="9"/>
        <v>23</v>
      </c>
      <c r="AQ218" s="3"/>
    </row>
    <row r="219" spans="1:43" ht="12.75">
      <c r="A219" s="3"/>
      <c r="B219" s="3"/>
      <c r="C219" s="3"/>
      <c r="G219" s="3"/>
      <c r="I219" s="3"/>
      <c r="J219" s="3"/>
      <c r="N219" s="3"/>
      <c r="P219" s="3"/>
      <c r="Q219" s="3"/>
      <c r="U219" s="3"/>
      <c r="W219" s="3"/>
      <c r="X219" s="3"/>
      <c r="AA219" s="3"/>
      <c r="AC219" s="3"/>
      <c r="AD219" s="3"/>
      <c r="AG219" s="3"/>
      <c r="AH219" s="3"/>
      <c r="AI219" s="3"/>
      <c r="AJ219" s="3"/>
      <c r="AL219" s="116"/>
      <c r="AM219" s="3"/>
      <c r="AO219" s="3"/>
      <c r="AP219" s="3"/>
      <c r="AQ219" s="3"/>
    </row>
    <row r="220" spans="1:43" ht="12.75">
      <c r="A220" s="3"/>
      <c r="B220" s="3"/>
      <c r="C220" s="3"/>
      <c r="F220" s="160">
        <f>SUM($J$5:$J166)</f>
        <v>150</v>
      </c>
      <c r="G220" s="116" t="s">
        <v>349</v>
      </c>
      <c r="I220" s="3"/>
      <c r="J220" s="3"/>
      <c r="M220" s="160">
        <f>SUM($Q$5:$Q166)</f>
        <v>3200</v>
      </c>
      <c r="N220" s="116" t="s">
        <v>349</v>
      </c>
      <c r="P220" s="3"/>
      <c r="Q220" s="3"/>
      <c r="T220" s="160">
        <f>SUM($X$5:$X166)</f>
        <v>9225</v>
      </c>
      <c r="U220" s="116" t="s">
        <v>349</v>
      </c>
      <c r="W220" s="3"/>
      <c r="X220" s="3"/>
      <c r="Z220" s="160">
        <f>SUM($AD$5:$AD166)</f>
        <v>200</v>
      </c>
      <c r="AA220" s="116" t="s">
        <v>349</v>
      </c>
      <c r="AC220" s="3"/>
      <c r="AD220" s="3"/>
      <c r="AF220" s="160">
        <f>SUM($AJ$5:$AJ166)</f>
        <v>0</v>
      </c>
      <c r="AG220" s="116" t="s">
        <v>349</v>
      </c>
      <c r="AH220" s="3"/>
      <c r="AI220" s="3"/>
      <c r="AJ220" s="3"/>
      <c r="AL220" s="116"/>
      <c r="AM220" s="3"/>
      <c r="AO220" s="3"/>
      <c r="AP220" s="160">
        <f>SUM(F220+M220+T220+Z220+AF220)</f>
        <v>12775</v>
      </c>
      <c r="AQ220" s="3"/>
    </row>
    <row r="221" spans="38:42" ht="12.75">
      <c r="AL221" s="116"/>
      <c r="AP221" s="116"/>
    </row>
    <row r="222" spans="38:42" ht="12.75">
      <c r="AL222" s="116"/>
      <c r="AP222" s="116"/>
    </row>
    <row r="223" spans="7:42" ht="12.75">
      <c r="G223" s="1"/>
      <c r="N223" s="1"/>
      <c r="U223" s="1"/>
      <c r="AA223" s="1"/>
      <c r="AG223" s="1"/>
      <c r="AL223" s="116"/>
      <c r="AM223" s="1"/>
      <c r="AP223" s="116"/>
    </row>
    <row r="225" spans="6:42" ht="12.75">
      <c r="F225" s="160"/>
      <c r="G225" s="1"/>
      <c r="M225" s="160"/>
      <c r="N225" s="1"/>
      <c r="T225" s="160"/>
      <c r="U225" s="1"/>
      <c r="Z225" s="160"/>
      <c r="AA225" s="1"/>
      <c r="AF225" s="160"/>
      <c r="AG225" s="1"/>
      <c r="AH225" s="3"/>
      <c r="AP225" s="160"/>
    </row>
  </sheetData>
  <sheetProtection/>
  <mergeCells count="10">
    <mergeCell ref="AT128:AU128"/>
    <mergeCell ref="AQ3:AR3"/>
    <mergeCell ref="AL3:AP3"/>
    <mergeCell ref="Z3:AD3"/>
    <mergeCell ref="J1:T1"/>
    <mergeCell ref="V2:X2"/>
    <mergeCell ref="F3:J3"/>
    <mergeCell ref="M3:Q3"/>
    <mergeCell ref="T3:X3"/>
    <mergeCell ref="AF3:AJ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5" r:id="rId1"/>
  <headerFooter alignWithMargins="0">
    <oddFooter>&amp;R&amp;24 2018</oddFooter>
  </headerFooter>
  <rowBreaks count="1" manualBreakCount="1">
    <brk id="54" max="4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AY242"/>
  <sheetViews>
    <sheetView view="pageBreakPreview" zoomScale="75" zoomScaleNormal="80" zoomScaleSheetLayoutView="75" zoomScalePageLayoutView="0" workbookViewId="0" topLeftCell="A1">
      <pane xSplit="3" ySplit="4" topLeftCell="F5" activePane="bottomRight" state="frozen"/>
      <selection pane="topLeft" activeCell="AJ67" sqref="AJ67"/>
      <selection pane="topRight" activeCell="AJ67" sqref="AJ67"/>
      <selection pane="bottomLeft" activeCell="AJ67" sqref="AJ67"/>
      <selection pane="bottomRight" activeCell="F5" sqref="F5"/>
    </sheetView>
  </sheetViews>
  <sheetFormatPr defaultColWidth="9.00390625" defaultRowHeight="14.25"/>
  <cols>
    <col min="1" max="1" width="5.00390625" style="2" customWidth="1"/>
    <col min="2" max="2" width="4.625" style="2" customWidth="1"/>
    <col min="3" max="3" width="5.625" style="2" customWidth="1"/>
    <col min="4" max="4" width="4.625" style="187" hidden="1" customWidth="1"/>
    <col min="5" max="5" width="10.125" style="187" hidden="1" customWidth="1"/>
    <col min="6" max="6" width="9.75390625" style="1" customWidth="1"/>
    <col min="7" max="7" width="12.375" style="2" customWidth="1"/>
    <col min="8" max="8" width="3.125" style="3" customWidth="1"/>
    <col min="9" max="9" width="3.625" style="2" customWidth="1"/>
    <col min="10" max="10" width="5.125" style="2" customWidth="1"/>
    <col min="11" max="11" width="4.625" style="187" hidden="1" customWidth="1"/>
    <col min="12" max="12" width="10.125" style="187" hidden="1" customWidth="1"/>
    <col min="13" max="13" width="10.00390625" style="1" customWidth="1"/>
    <col min="14" max="14" width="13.25390625" style="2" customWidth="1"/>
    <col min="15" max="15" width="3.125" style="3" customWidth="1"/>
    <col min="16" max="16" width="3.625" style="2" customWidth="1"/>
    <col min="17" max="17" width="5.625" style="2" customWidth="1"/>
    <col min="18" max="18" width="4.625" style="187" hidden="1" customWidth="1"/>
    <col min="19" max="19" width="10.125" style="187" hidden="1" customWidth="1"/>
    <col min="20" max="20" width="10.125" style="1" customWidth="1"/>
    <col min="21" max="21" width="11.6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87" hidden="1" customWidth="1"/>
    <col min="26" max="26" width="8.875" style="1" customWidth="1"/>
    <col min="27" max="27" width="11.00390625" style="2" customWidth="1"/>
    <col min="28" max="28" width="3.125" style="3" customWidth="1"/>
    <col min="29" max="29" width="3.625" style="2" customWidth="1"/>
    <col min="30" max="30" width="5.125" style="2" customWidth="1"/>
    <col min="31" max="31" width="5.125" style="187" hidden="1" customWidth="1"/>
    <col min="32" max="32" width="7.00390625" style="1" customWidth="1"/>
    <col min="33" max="33" width="9.125" style="2" customWidth="1"/>
    <col min="34" max="34" width="3.125" style="2" customWidth="1"/>
    <col min="35" max="35" width="3.625" style="2" customWidth="1"/>
    <col min="36" max="36" width="5.125" style="2" customWidth="1"/>
    <col min="37" max="37" width="6.50390625" style="187" hidden="1" customWidth="1"/>
    <col min="38" max="38" width="6.125" style="1" customWidth="1"/>
    <col min="39" max="39" width="11.50390625" style="2" customWidth="1"/>
    <col min="40" max="40" width="4.50390625" style="3" customWidth="1"/>
    <col min="41" max="41" width="3.625" style="2" customWidth="1"/>
    <col min="42" max="42" width="4.00390625" style="2" customWidth="1"/>
    <col min="43" max="43" width="14.125" style="2" customWidth="1"/>
    <col min="44" max="44" width="15.125" style="2" customWidth="1"/>
    <col min="45" max="46" width="13.625" style="2" customWidth="1"/>
    <col min="47" max="47" width="10.625" style="2" customWidth="1"/>
    <col min="48" max="16384" width="9.00390625" style="2" customWidth="1"/>
  </cols>
  <sheetData>
    <row r="1" spans="1:46" ht="19.5">
      <c r="A1" s="98" t="s">
        <v>347</v>
      </c>
      <c r="B1" s="98"/>
      <c r="C1" s="98"/>
      <c r="D1" s="1145"/>
      <c r="E1" s="1145"/>
      <c r="F1" s="767"/>
      <c r="G1" s="98"/>
      <c r="H1" s="98"/>
      <c r="I1" s="98"/>
      <c r="J1" s="2104" t="s">
        <v>712</v>
      </c>
      <c r="K1" s="2104"/>
      <c r="L1" s="2104"/>
      <c r="M1" s="2104"/>
      <c r="N1" s="2104"/>
      <c r="O1" s="2104"/>
      <c r="P1" s="2104"/>
      <c r="Q1" s="2104"/>
      <c r="R1" s="2104"/>
      <c r="S1" s="2104"/>
      <c r="T1" s="2104"/>
      <c r="U1" s="100"/>
      <c r="V1" s="99"/>
      <c r="W1" s="100"/>
      <c r="X1" s="100"/>
      <c r="Y1" s="223"/>
      <c r="Z1" s="102"/>
      <c r="AA1" s="101"/>
      <c r="AB1" s="99"/>
      <c r="AC1" s="100"/>
      <c r="AD1" s="100"/>
      <c r="AE1" s="223"/>
      <c r="AF1" s="1564" t="str">
        <f>Jan!AF1</f>
        <v>ORIGINAL( 16 MAY 2017)</v>
      </c>
      <c r="AG1" s="101"/>
      <c r="AH1" s="102"/>
      <c r="AI1" s="98"/>
      <c r="AJ1" s="100"/>
      <c r="AK1" s="223"/>
      <c r="AL1" s="100"/>
      <c r="AM1" s="100"/>
      <c r="AN1" s="101"/>
      <c r="AO1" s="98"/>
      <c r="AP1" s="98"/>
      <c r="AQ1" s="98"/>
      <c r="AR1" s="98"/>
      <c r="AS1" s="1314" t="s">
        <v>227</v>
      </c>
      <c r="AT1" s="939">
        <v>2018</v>
      </c>
    </row>
    <row r="2" spans="1:47" ht="13.5" thickBot="1">
      <c r="A2" s="1"/>
      <c r="V2" s="2105"/>
      <c r="W2" s="2105"/>
      <c r="X2" s="2105"/>
      <c r="Y2" s="124"/>
      <c r="AE2" s="124"/>
      <c r="AF2" s="31"/>
      <c r="AG2" s="6"/>
      <c r="AH2" s="6"/>
      <c r="AI2" s="6"/>
      <c r="AJ2" s="6"/>
      <c r="AL2" s="26"/>
      <c r="AM2" s="7"/>
      <c r="AN2" s="5"/>
      <c r="AO2" s="7"/>
      <c r="AP2" s="7"/>
      <c r="AQ2" s="7"/>
      <c r="AR2" s="7"/>
      <c r="AS2" s="7"/>
      <c r="AT2" s="7"/>
      <c r="AU2" s="7"/>
    </row>
    <row r="3" spans="1:47" ht="15" customHeight="1" thickTop="1">
      <c r="A3" s="1556"/>
      <c r="B3" s="380"/>
      <c r="C3" s="381"/>
      <c r="D3" s="1518"/>
      <c r="E3" s="1518"/>
      <c r="F3" s="2202" t="s">
        <v>121</v>
      </c>
      <c r="G3" s="2202"/>
      <c r="H3" s="2202"/>
      <c r="I3" s="2202"/>
      <c r="J3" s="2203"/>
      <c r="K3" s="1557"/>
      <c r="L3" s="1557"/>
      <c r="M3" s="2202" t="s">
        <v>122</v>
      </c>
      <c r="N3" s="2202"/>
      <c r="O3" s="2202"/>
      <c r="P3" s="2202"/>
      <c r="Q3" s="2203"/>
      <c r="R3" s="1557"/>
      <c r="S3" s="1557"/>
      <c r="T3" s="2202" t="s">
        <v>123</v>
      </c>
      <c r="U3" s="2202"/>
      <c r="V3" s="2202"/>
      <c r="W3" s="2202"/>
      <c r="X3" s="2203"/>
      <c r="Y3" s="1557"/>
      <c r="Z3" s="2202" t="s">
        <v>124</v>
      </c>
      <c r="AA3" s="2202"/>
      <c r="AB3" s="2202"/>
      <c r="AC3" s="2202"/>
      <c r="AD3" s="2203"/>
      <c r="AE3" s="1557"/>
      <c r="AF3" s="2212" t="s">
        <v>311</v>
      </c>
      <c r="AG3" s="2202"/>
      <c r="AH3" s="2202"/>
      <c r="AI3" s="2202"/>
      <c r="AJ3" s="2213"/>
      <c r="AK3" s="1557"/>
      <c r="AL3" s="2211" t="s">
        <v>4</v>
      </c>
      <c r="AM3" s="2211"/>
      <c r="AN3" s="2211"/>
      <c r="AO3" s="2211"/>
      <c r="AP3" s="2211"/>
      <c r="AQ3" s="2209" t="s">
        <v>313</v>
      </c>
      <c r="AR3" s="2210"/>
      <c r="AS3" s="1558" t="s">
        <v>370</v>
      </c>
      <c r="AT3" s="1559" t="s">
        <v>377</v>
      </c>
      <c r="AU3" s="1560" t="s">
        <v>371</v>
      </c>
    </row>
    <row r="4" spans="1:47" ht="13.5" thickBot="1">
      <c r="A4" s="1561" t="s">
        <v>125</v>
      </c>
      <c r="B4" s="386" t="s">
        <v>126</v>
      </c>
      <c r="C4" s="385" t="s">
        <v>127</v>
      </c>
      <c r="D4" s="386"/>
      <c r="E4" s="386"/>
      <c r="F4" s="387" t="s">
        <v>128</v>
      </c>
      <c r="G4" s="384" t="s">
        <v>129</v>
      </c>
      <c r="H4" s="384" t="s">
        <v>130</v>
      </c>
      <c r="I4" s="386" t="s">
        <v>132</v>
      </c>
      <c r="J4" s="385" t="s">
        <v>131</v>
      </c>
      <c r="K4" s="386"/>
      <c r="L4" s="386"/>
      <c r="M4" s="387" t="s">
        <v>128</v>
      </c>
      <c r="N4" s="384" t="s">
        <v>129</v>
      </c>
      <c r="O4" s="384" t="s">
        <v>130</v>
      </c>
      <c r="P4" s="386" t="s">
        <v>132</v>
      </c>
      <c r="Q4" s="385" t="s">
        <v>131</v>
      </c>
      <c r="R4" s="386"/>
      <c r="S4" s="386"/>
      <c r="T4" s="387" t="s">
        <v>128</v>
      </c>
      <c r="U4" s="384" t="s">
        <v>129</v>
      </c>
      <c r="V4" s="384" t="s">
        <v>130</v>
      </c>
      <c r="W4" s="389" t="s">
        <v>132</v>
      </c>
      <c r="X4" s="385" t="s">
        <v>131</v>
      </c>
      <c r="Y4" s="386"/>
      <c r="Z4" s="387" t="s">
        <v>128</v>
      </c>
      <c r="AA4" s="384" t="s">
        <v>129</v>
      </c>
      <c r="AB4" s="384" t="s">
        <v>130</v>
      </c>
      <c r="AC4" s="384" t="s">
        <v>132</v>
      </c>
      <c r="AD4" s="385" t="s">
        <v>131</v>
      </c>
      <c r="AE4" s="386"/>
      <c r="AF4" s="387" t="s">
        <v>128</v>
      </c>
      <c r="AG4" s="384" t="s">
        <v>129</v>
      </c>
      <c r="AH4" s="384" t="s">
        <v>130</v>
      </c>
      <c r="AI4" s="384" t="s">
        <v>132</v>
      </c>
      <c r="AJ4" s="390" t="s">
        <v>131</v>
      </c>
      <c r="AK4" s="386"/>
      <c r="AL4" s="387" t="s">
        <v>128</v>
      </c>
      <c r="AM4" s="384" t="s">
        <v>129</v>
      </c>
      <c r="AN4" s="384" t="s">
        <v>130</v>
      </c>
      <c r="AO4" s="384" t="s">
        <v>132</v>
      </c>
      <c r="AP4" s="386" t="s">
        <v>131</v>
      </c>
      <c r="AQ4" s="1562" t="s">
        <v>128</v>
      </c>
      <c r="AR4" s="388" t="s">
        <v>128</v>
      </c>
      <c r="AS4" s="391" t="s">
        <v>128</v>
      </c>
      <c r="AT4" s="391" t="s">
        <v>128</v>
      </c>
      <c r="AU4" s="1563" t="s">
        <v>128</v>
      </c>
    </row>
    <row r="5" spans="1:47" ht="12.75">
      <c r="A5" s="8"/>
      <c r="B5" s="44">
        <v>1</v>
      </c>
      <c r="C5" s="363" t="s">
        <v>144</v>
      </c>
      <c r="D5" s="124"/>
      <c r="E5" s="124"/>
      <c r="F5" s="31"/>
      <c r="G5" s="10"/>
      <c r="H5" s="11"/>
      <c r="I5" s="6"/>
      <c r="J5" s="53"/>
      <c r="K5" s="124" t="s">
        <v>144</v>
      </c>
      <c r="L5" s="124"/>
      <c r="M5" s="31" t="s">
        <v>503</v>
      </c>
      <c r="N5" s="789" t="s">
        <v>671</v>
      </c>
      <c r="O5" s="790"/>
      <c r="P5" s="791"/>
      <c r="Q5" s="990"/>
      <c r="R5" s="238" t="s">
        <v>144</v>
      </c>
      <c r="S5" s="233"/>
      <c r="T5" s="367" t="s">
        <v>322</v>
      </c>
      <c r="U5" s="607" t="s">
        <v>230</v>
      </c>
      <c r="V5" s="640"/>
      <c r="W5" s="608"/>
      <c r="X5" s="616"/>
      <c r="Y5" s="124"/>
      <c r="Z5" s="31"/>
      <c r="AA5" s="11"/>
      <c r="AB5" s="11"/>
      <c r="AC5" s="11"/>
      <c r="AD5" s="53"/>
      <c r="AE5" s="124"/>
      <c r="AF5" s="248"/>
      <c r="AG5" s="13"/>
      <c r="AH5" s="13"/>
      <c r="AI5" s="11"/>
      <c r="AJ5" s="74"/>
      <c r="AK5" s="124" t="s">
        <v>144</v>
      </c>
      <c r="AL5" s="31" t="s">
        <v>246</v>
      </c>
      <c r="AM5" s="32" t="s">
        <v>329</v>
      </c>
      <c r="AN5" s="11"/>
      <c r="AO5" s="11"/>
      <c r="AP5" s="50"/>
      <c r="AQ5" s="67"/>
      <c r="AR5" s="50"/>
      <c r="AS5" s="50"/>
      <c r="AT5" s="63"/>
      <c r="AU5" s="12"/>
    </row>
    <row r="6" spans="1:47" ht="12.75">
      <c r="A6" s="8" t="s">
        <v>362</v>
      </c>
      <c r="B6" s="44"/>
      <c r="C6" s="363"/>
      <c r="D6" s="124"/>
      <c r="E6" s="124"/>
      <c r="F6" s="31"/>
      <c r="G6" s="10"/>
      <c r="H6" s="11"/>
      <c r="I6" s="6"/>
      <c r="J6" s="53"/>
      <c r="K6" s="124"/>
      <c r="L6" s="124"/>
      <c r="M6" s="31"/>
      <c r="N6" s="789" t="s">
        <v>705</v>
      </c>
      <c r="O6" s="790"/>
      <c r="P6" s="791"/>
      <c r="Q6" s="1313"/>
      <c r="R6" s="134"/>
      <c r="S6" s="124"/>
      <c r="T6" s="31"/>
      <c r="U6" s="607" t="s">
        <v>136</v>
      </c>
      <c r="V6" s="640" t="s">
        <v>411</v>
      </c>
      <c r="W6" s="608">
        <v>14</v>
      </c>
      <c r="X6" s="616">
        <v>150</v>
      </c>
      <c r="Y6" s="124"/>
      <c r="Z6" s="31"/>
      <c r="AA6" s="11"/>
      <c r="AB6" s="11"/>
      <c r="AC6" s="11"/>
      <c r="AD6" s="53"/>
      <c r="AE6" s="124"/>
      <c r="AF6" s="248"/>
      <c r="AG6" s="13"/>
      <c r="AH6" s="13"/>
      <c r="AI6" s="11"/>
      <c r="AJ6" s="74"/>
      <c r="AK6" s="124"/>
      <c r="AL6" s="6"/>
      <c r="AM6" s="32" t="s">
        <v>328</v>
      </c>
      <c r="AN6" s="11"/>
      <c r="AO6" s="11"/>
      <c r="AP6" s="50"/>
      <c r="AQ6" s="67"/>
      <c r="AR6" s="50"/>
      <c r="AS6" s="50"/>
      <c r="AT6" s="63"/>
      <c r="AU6" s="12"/>
    </row>
    <row r="7" spans="1:47" ht="12.75">
      <c r="A7" s="8"/>
      <c r="B7" s="44"/>
      <c r="C7" s="363"/>
      <c r="D7" s="124"/>
      <c r="E7" s="124"/>
      <c r="F7" s="31"/>
      <c r="G7" s="10"/>
      <c r="H7" s="11"/>
      <c r="I7" s="6"/>
      <c r="J7" s="53"/>
      <c r="K7" s="124"/>
      <c r="L7" s="124"/>
      <c r="M7" s="31"/>
      <c r="N7" s="789" t="s">
        <v>364</v>
      </c>
      <c r="O7" s="790" t="s">
        <v>145</v>
      </c>
      <c r="P7" s="791">
        <v>16</v>
      </c>
      <c r="Q7" s="1313">
        <v>1000</v>
      </c>
      <c r="R7" s="134"/>
      <c r="S7" s="124"/>
      <c r="T7" s="31"/>
      <c r="U7" s="607"/>
      <c r="V7" s="615"/>
      <c r="W7" s="608"/>
      <c r="X7" s="981"/>
      <c r="Y7" s="124"/>
      <c r="Z7" s="31"/>
      <c r="AA7" s="11"/>
      <c r="AB7" s="11"/>
      <c r="AC7" s="11"/>
      <c r="AD7" s="53"/>
      <c r="AE7" s="124"/>
      <c r="AF7" s="248"/>
      <c r="AG7" s="13"/>
      <c r="AH7" s="13"/>
      <c r="AI7" s="11"/>
      <c r="AJ7" s="74"/>
      <c r="AK7" s="124"/>
      <c r="AL7" s="6"/>
      <c r="AM7" s="32"/>
      <c r="AN7" s="11"/>
      <c r="AO7" s="11"/>
      <c r="AP7" s="50"/>
      <c r="AQ7" s="67"/>
      <c r="AR7" s="50"/>
      <c r="AS7" s="50"/>
      <c r="AT7" s="63"/>
      <c r="AU7" s="12"/>
    </row>
    <row r="8" spans="1:47" ht="12.75">
      <c r="A8" s="8"/>
      <c r="B8" s="284"/>
      <c r="C8" s="363"/>
      <c r="D8" s="124"/>
      <c r="E8" s="124"/>
      <c r="F8" s="31"/>
      <c r="G8" s="10"/>
      <c r="H8" s="11"/>
      <c r="I8" s="6"/>
      <c r="J8" s="53"/>
      <c r="K8" s="124"/>
      <c r="L8" s="124"/>
      <c r="M8" s="31"/>
      <c r="N8" s="583" t="s">
        <v>532</v>
      </c>
      <c r="O8" s="584"/>
      <c r="P8" s="585"/>
      <c r="Q8" s="995"/>
      <c r="R8" s="134"/>
      <c r="S8" s="124"/>
      <c r="T8" s="31"/>
      <c r="U8" s="10"/>
      <c r="V8" s="11"/>
      <c r="W8" s="11"/>
      <c r="X8" s="53"/>
      <c r="Y8" s="124"/>
      <c r="Z8" s="31"/>
      <c r="AA8" s="11"/>
      <c r="AB8" s="11"/>
      <c r="AC8" s="11"/>
      <c r="AD8" s="53"/>
      <c r="AE8" s="124"/>
      <c r="AF8" s="248"/>
      <c r="AG8" s="13"/>
      <c r="AH8" s="13"/>
      <c r="AI8" s="11"/>
      <c r="AJ8" s="74"/>
      <c r="AK8" s="124"/>
      <c r="AL8" s="116"/>
      <c r="AM8" s="10"/>
      <c r="AN8" s="11"/>
      <c r="AO8" s="11"/>
      <c r="AP8" s="50"/>
      <c r="AQ8" s="67"/>
      <c r="AR8" s="50"/>
      <c r="AS8" s="50"/>
      <c r="AT8" s="63"/>
      <c r="AU8" s="12"/>
    </row>
    <row r="9" spans="1:47" ht="12.75">
      <c r="A9" s="8"/>
      <c r="B9" s="284"/>
      <c r="C9" s="363"/>
      <c r="D9" s="124"/>
      <c r="E9" s="124"/>
      <c r="F9" s="31"/>
      <c r="G9" s="10"/>
      <c r="H9" s="11"/>
      <c r="I9" s="6"/>
      <c r="J9" s="53"/>
      <c r="K9" s="124"/>
      <c r="L9" s="124"/>
      <c r="M9" s="31"/>
      <c r="N9" s="583" t="s">
        <v>20</v>
      </c>
      <c r="O9" s="584" t="s">
        <v>146</v>
      </c>
      <c r="P9" s="585">
        <v>12</v>
      </c>
      <c r="Q9" s="995">
        <v>400</v>
      </c>
      <c r="R9" s="134"/>
      <c r="S9" s="124"/>
      <c r="T9" s="31"/>
      <c r="U9" s="10"/>
      <c r="V9" s="11"/>
      <c r="W9" s="11"/>
      <c r="X9" s="53"/>
      <c r="Y9" s="124"/>
      <c r="Z9" s="31"/>
      <c r="AA9" s="11"/>
      <c r="AB9" s="11"/>
      <c r="AC9" s="11"/>
      <c r="AD9" s="53"/>
      <c r="AE9" s="124"/>
      <c r="AF9" s="248"/>
      <c r="AG9" s="13"/>
      <c r="AH9" s="13"/>
      <c r="AI9" s="11"/>
      <c r="AJ9" s="74"/>
      <c r="AK9" s="124"/>
      <c r="AL9" s="116"/>
      <c r="AM9" s="10"/>
      <c r="AN9" s="11"/>
      <c r="AO9" s="11"/>
      <c r="AP9" s="50"/>
      <c r="AQ9" s="67"/>
      <c r="AR9" s="50"/>
      <c r="AS9" s="50"/>
      <c r="AT9" s="63"/>
      <c r="AU9" s="12"/>
    </row>
    <row r="10" spans="1:47" ht="12.75">
      <c r="A10" s="8"/>
      <c r="B10" s="284"/>
      <c r="C10" s="363"/>
      <c r="D10" s="124"/>
      <c r="E10" s="124"/>
      <c r="F10" s="31"/>
      <c r="G10" s="10"/>
      <c r="H10" s="11"/>
      <c r="I10" s="6"/>
      <c r="J10" s="53"/>
      <c r="K10" s="124"/>
      <c r="L10" s="124"/>
      <c r="M10" s="31"/>
      <c r="N10" s="583" t="s">
        <v>224</v>
      </c>
      <c r="O10" s="584"/>
      <c r="P10" s="585"/>
      <c r="Q10" s="995"/>
      <c r="R10" s="134"/>
      <c r="S10" s="124"/>
      <c r="T10" s="31"/>
      <c r="U10" s="10"/>
      <c r="V10" s="11"/>
      <c r="W10" s="11"/>
      <c r="X10" s="53"/>
      <c r="Y10" s="124"/>
      <c r="Z10" s="31"/>
      <c r="AA10" s="11"/>
      <c r="AB10" s="11"/>
      <c r="AC10" s="11"/>
      <c r="AD10" s="53"/>
      <c r="AE10" s="124"/>
      <c r="AF10" s="248"/>
      <c r="AG10" s="13"/>
      <c r="AH10" s="13"/>
      <c r="AI10" s="11"/>
      <c r="AJ10" s="74"/>
      <c r="AK10" s="124"/>
      <c r="AL10" s="116"/>
      <c r="AM10" s="10"/>
      <c r="AN10" s="11"/>
      <c r="AO10" s="11"/>
      <c r="AP10" s="50"/>
      <c r="AQ10" s="67"/>
      <c r="AR10" s="50"/>
      <c r="AS10" s="50"/>
      <c r="AT10" s="63"/>
      <c r="AU10" s="12"/>
    </row>
    <row r="11" spans="1:47" s="42" customFormat="1" ht="12.75">
      <c r="A11" s="8"/>
      <c r="B11" s="786"/>
      <c r="C11" s="784"/>
      <c r="D11" s="125"/>
      <c r="E11" s="125"/>
      <c r="F11" s="370"/>
      <c r="G11" s="19"/>
      <c r="H11" s="19"/>
      <c r="I11" s="18"/>
      <c r="J11" s="56"/>
      <c r="K11" s="125"/>
      <c r="L11" s="125"/>
      <c r="M11" s="365"/>
      <c r="N11" s="742" t="s">
        <v>136</v>
      </c>
      <c r="O11" s="744" t="s">
        <v>146</v>
      </c>
      <c r="P11" s="743">
        <v>16</v>
      </c>
      <c r="Q11" s="745">
        <v>400</v>
      </c>
      <c r="R11" s="135"/>
      <c r="S11" s="125"/>
      <c r="T11" s="365"/>
      <c r="U11" s="17"/>
      <c r="V11" s="19"/>
      <c r="W11" s="19"/>
      <c r="X11" s="56"/>
      <c r="Y11" s="125"/>
      <c r="Z11" s="365"/>
      <c r="AA11" s="19"/>
      <c r="AB11" s="19"/>
      <c r="AC11" s="19"/>
      <c r="AD11" s="56"/>
      <c r="AE11" s="125"/>
      <c r="AF11" s="532"/>
      <c r="AG11" s="21"/>
      <c r="AH11" s="21"/>
      <c r="AI11" s="19"/>
      <c r="AJ11" s="192"/>
      <c r="AK11" s="125"/>
      <c r="AL11" s="365"/>
      <c r="AM11" s="17"/>
      <c r="AN11" s="19"/>
      <c r="AO11" s="19"/>
      <c r="AP11" s="51"/>
      <c r="AQ11" s="92"/>
      <c r="AR11" s="51"/>
      <c r="AS11" s="51"/>
      <c r="AT11" s="64"/>
      <c r="AU11" s="20"/>
    </row>
    <row r="12" spans="1:47" ht="12.75">
      <c r="A12" s="8"/>
      <c r="B12" s="44">
        <v>2</v>
      </c>
      <c r="C12" s="363" t="s">
        <v>148</v>
      </c>
      <c r="D12" s="124" t="s">
        <v>148</v>
      </c>
      <c r="E12" s="124"/>
      <c r="F12" s="31" t="s">
        <v>149</v>
      </c>
      <c r="G12" s="551"/>
      <c r="H12" s="552"/>
      <c r="I12" s="553"/>
      <c r="J12" s="554"/>
      <c r="K12" s="124"/>
      <c r="L12" s="124"/>
      <c r="M12" s="31"/>
      <c r="N12" s="10"/>
      <c r="O12" s="11"/>
      <c r="P12" s="6"/>
      <c r="Q12" s="53"/>
      <c r="R12" s="124"/>
      <c r="S12" s="124"/>
      <c r="T12" s="31"/>
      <c r="U12" s="10"/>
      <c r="V12" s="11"/>
      <c r="W12" s="11"/>
      <c r="X12" s="53"/>
      <c r="Y12" s="124"/>
      <c r="Z12" s="31"/>
      <c r="AA12" s="10"/>
      <c r="AB12" s="11"/>
      <c r="AC12" s="11"/>
      <c r="AD12" s="53"/>
      <c r="AE12" s="124"/>
      <c r="AF12" s="248"/>
      <c r="AG12" s="13"/>
      <c r="AH12" s="13"/>
      <c r="AI12" s="11"/>
      <c r="AJ12" s="74"/>
      <c r="AK12" s="124" t="s">
        <v>148</v>
      </c>
      <c r="AL12" s="236" t="s">
        <v>150</v>
      </c>
      <c r="AM12" s="15" t="s">
        <v>100</v>
      </c>
      <c r="AN12" s="11"/>
      <c r="AO12" s="11"/>
      <c r="AP12" s="6"/>
      <c r="AQ12" s="67"/>
      <c r="AR12" s="50"/>
      <c r="AS12" s="50"/>
      <c r="AT12" s="63"/>
      <c r="AU12" s="12"/>
    </row>
    <row r="13" spans="1:47" ht="12.75">
      <c r="A13" s="8"/>
      <c r="B13" s="284"/>
      <c r="C13" s="363"/>
      <c r="D13" s="124"/>
      <c r="E13" s="124"/>
      <c r="F13" s="31"/>
      <c r="G13" s="551"/>
      <c r="H13" s="552"/>
      <c r="I13" s="553"/>
      <c r="J13" s="554"/>
      <c r="K13" s="124"/>
      <c r="L13" s="124"/>
      <c r="M13" s="31"/>
      <c r="N13" s="10"/>
      <c r="O13" s="11"/>
      <c r="P13" s="6"/>
      <c r="Q13" s="53"/>
      <c r="R13" s="124"/>
      <c r="S13" s="124"/>
      <c r="T13" s="31"/>
      <c r="U13" s="10"/>
      <c r="V13" s="9"/>
      <c r="W13" s="11"/>
      <c r="X13" s="53"/>
      <c r="Y13" s="124"/>
      <c r="Z13" s="31"/>
      <c r="AA13" s="10"/>
      <c r="AB13" s="11"/>
      <c r="AC13" s="11"/>
      <c r="AD13" s="53"/>
      <c r="AE13" s="124"/>
      <c r="AF13" s="248"/>
      <c r="AG13" s="13"/>
      <c r="AH13" s="13"/>
      <c r="AI13" s="11"/>
      <c r="AJ13" s="74"/>
      <c r="AK13" s="124"/>
      <c r="AL13" s="13"/>
      <c r="AM13" s="15" t="s">
        <v>99</v>
      </c>
      <c r="AN13" s="11" t="s">
        <v>135</v>
      </c>
      <c r="AO13" s="11">
        <v>12</v>
      </c>
      <c r="AP13" s="6" t="s">
        <v>343</v>
      </c>
      <c r="AQ13" s="67"/>
      <c r="AR13" s="50"/>
      <c r="AS13" s="50"/>
      <c r="AT13" s="63"/>
      <c r="AU13" s="12"/>
    </row>
    <row r="14" spans="1:47" ht="12.75">
      <c r="A14" s="8"/>
      <c r="B14" s="284"/>
      <c r="C14" s="363"/>
      <c r="D14" s="124"/>
      <c r="E14" s="124"/>
      <c r="F14" s="31"/>
      <c r="G14" s="551"/>
      <c r="H14" s="552"/>
      <c r="I14" s="553"/>
      <c r="J14" s="554"/>
      <c r="K14" s="124"/>
      <c r="L14" s="124"/>
      <c r="M14" s="31"/>
      <c r="N14" s="10"/>
      <c r="O14" s="11"/>
      <c r="P14" s="6"/>
      <c r="Q14" s="53"/>
      <c r="R14" s="124"/>
      <c r="S14" s="124"/>
      <c r="T14" s="31"/>
      <c r="U14" s="10"/>
      <c r="V14" s="9"/>
      <c r="W14" s="11"/>
      <c r="X14" s="53"/>
      <c r="Y14" s="124"/>
      <c r="Z14" s="31"/>
      <c r="AA14" s="10"/>
      <c r="AB14" s="11"/>
      <c r="AC14" s="11"/>
      <c r="AD14" s="53"/>
      <c r="AE14" s="124"/>
      <c r="AF14" s="248"/>
      <c r="AG14" s="13"/>
      <c r="AH14" s="13"/>
      <c r="AI14" s="11"/>
      <c r="AJ14" s="74"/>
      <c r="AK14" s="161"/>
      <c r="AL14" s="13"/>
      <c r="AM14" s="10" t="s">
        <v>399</v>
      </c>
      <c r="AN14" s="11" t="s">
        <v>410</v>
      </c>
      <c r="AO14" s="11">
        <v>14</v>
      </c>
      <c r="AP14" s="6" t="s">
        <v>343</v>
      </c>
      <c r="AQ14" s="67"/>
      <c r="AR14" s="50"/>
      <c r="AS14" s="50"/>
      <c r="AT14" s="63"/>
      <c r="AU14" s="12"/>
    </row>
    <row r="15" spans="1:47" ht="12.75">
      <c r="A15" s="8"/>
      <c r="B15" s="284"/>
      <c r="C15" s="363"/>
      <c r="D15" s="124"/>
      <c r="E15" s="124"/>
      <c r="F15" s="31"/>
      <c r="G15" s="551"/>
      <c r="H15" s="552"/>
      <c r="I15" s="553"/>
      <c r="J15" s="554"/>
      <c r="K15" s="124"/>
      <c r="L15" s="124"/>
      <c r="M15" s="31"/>
      <c r="N15" s="10"/>
      <c r="O15" s="11"/>
      <c r="P15" s="6"/>
      <c r="Q15" s="53"/>
      <c r="R15" s="124"/>
      <c r="S15" s="124"/>
      <c r="T15" s="31"/>
      <c r="U15" s="10"/>
      <c r="V15" s="9"/>
      <c r="W15" s="11"/>
      <c r="X15" s="53"/>
      <c r="Y15" s="124"/>
      <c r="Z15" s="31"/>
      <c r="AA15" s="10"/>
      <c r="AB15" s="11"/>
      <c r="AC15" s="11"/>
      <c r="AD15" s="53"/>
      <c r="AE15" s="124"/>
      <c r="AF15" s="248"/>
      <c r="AG15" s="13"/>
      <c r="AH15" s="13"/>
      <c r="AI15" s="11"/>
      <c r="AJ15" s="74"/>
      <c r="AK15" s="124"/>
      <c r="AL15" s="116"/>
      <c r="AM15" s="10"/>
      <c r="AN15" s="11"/>
      <c r="AO15" s="11"/>
      <c r="AP15" s="50"/>
      <c r="AQ15" s="67"/>
      <c r="AR15" s="50"/>
      <c r="AS15" s="50"/>
      <c r="AT15" s="63"/>
      <c r="AU15" s="12"/>
    </row>
    <row r="16" spans="1:47" ht="12.75">
      <c r="A16" s="8"/>
      <c r="B16" s="284"/>
      <c r="C16" s="363"/>
      <c r="D16" s="124"/>
      <c r="E16" s="124"/>
      <c r="F16" s="31"/>
      <c r="G16" s="551"/>
      <c r="H16" s="552"/>
      <c r="I16" s="553"/>
      <c r="J16" s="554"/>
      <c r="K16" s="124"/>
      <c r="L16" s="124"/>
      <c r="M16" s="31"/>
      <c r="N16" s="10"/>
      <c r="O16" s="11"/>
      <c r="P16" s="6"/>
      <c r="Q16" s="53"/>
      <c r="R16" s="124"/>
      <c r="S16" s="124"/>
      <c r="T16" s="31"/>
      <c r="U16" s="10"/>
      <c r="V16" s="9"/>
      <c r="W16" s="11"/>
      <c r="X16" s="53"/>
      <c r="Y16" s="124"/>
      <c r="Z16" s="31"/>
      <c r="AA16" s="10"/>
      <c r="AB16" s="11"/>
      <c r="AC16" s="11"/>
      <c r="AD16" s="53"/>
      <c r="AE16" s="124"/>
      <c r="AF16" s="248"/>
      <c r="AG16" s="13"/>
      <c r="AH16" s="13"/>
      <c r="AI16" s="11"/>
      <c r="AJ16" s="74"/>
      <c r="AK16" s="124"/>
      <c r="AL16" s="116"/>
      <c r="AM16" s="10"/>
      <c r="AN16" s="11"/>
      <c r="AO16" s="11"/>
      <c r="AP16" s="50"/>
      <c r="AQ16" s="67"/>
      <c r="AR16" s="50"/>
      <c r="AS16" s="50"/>
      <c r="AT16" s="63"/>
      <c r="AU16" s="12"/>
    </row>
    <row r="17" spans="1:47" ht="13.5" thickBot="1">
      <c r="A17" s="8"/>
      <c r="B17" s="861"/>
      <c r="C17" s="825"/>
      <c r="D17" s="126"/>
      <c r="E17" s="126"/>
      <c r="F17" s="366"/>
      <c r="G17" s="588"/>
      <c r="H17" s="589"/>
      <c r="I17" s="590"/>
      <c r="J17" s="591"/>
      <c r="K17" s="133"/>
      <c r="L17" s="126"/>
      <c r="M17" s="366"/>
      <c r="N17" s="78"/>
      <c r="O17" s="79"/>
      <c r="P17" s="77"/>
      <c r="Q17" s="76"/>
      <c r="R17" s="126"/>
      <c r="S17" s="126"/>
      <c r="T17" s="683"/>
      <c r="U17" s="78"/>
      <c r="V17" s="75"/>
      <c r="W17" s="79"/>
      <c r="X17" s="76"/>
      <c r="Y17" s="126"/>
      <c r="Z17" s="366"/>
      <c r="AA17" s="78"/>
      <c r="AB17" s="79"/>
      <c r="AC17" s="79"/>
      <c r="AD17" s="76"/>
      <c r="AE17" s="126"/>
      <c r="AF17" s="533"/>
      <c r="AG17" s="81"/>
      <c r="AH17" s="81"/>
      <c r="AI17" s="79"/>
      <c r="AJ17" s="193"/>
      <c r="AK17" s="126"/>
      <c r="AL17" s="366"/>
      <c r="AM17" s="78"/>
      <c r="AN17" s="79"/>
      <c r="AO17" s="79"/>
      <c r="AP17" s="80"/>
      <c r="AQ17" s="87"/>
      <c r="AR17" s="80"/>
      <c r="AS17" s="80"/>
      <c r="AT17" s="83"/>
      <c r="AU17" s="84"/>
    </row>
    <row r="18" spans="1:47" ht="13.5" thickTop="1">
      <c r="A18" s="8"/>
      <c r="B18" s="44">
        <v>3</v>
      </c>
      <c r="C18" s="363" t="s">
        <v>151</v>
      </c>
      <c r="D18" s="124"/>
      <c r="E18" s="124"/>
      <c r="F18" s="31"/>
      <c r="G18" s="10"/>
      <c r="H18" s="11"/>
      <c r="I18" s="6"/>
      <c r="J18" s="53"/>
      <c r="K18" s="124"/>
      <c r="L18" s="124"/>
      <c r="M18" s="31"/>
      <c r="N18" s="11"/>
      <c r="O18" s="11"/>
      <c r="P18" s="6"/>
      <c r="Q18" s="53"/>
      <c r="R18" s="124"/>
      <c r="S18" s="124"/>
      <c r="T18" s="31"/>
      <c r="U18" s="11"/>
      <c r="V18" s="9"/>
      <c r="W18" s="11"/>
      <c r="X18" s="53"/>
      <c r="Y18" s="124"/>
      <c r="Z18" s="31"/>
      <c r="AA18" s="11"/>
      <c r="AB18" s="11"/>
      <c r="AC18" s="11"/>
      <c r="AD18" s="53"/>
      <c r="AE18" s="124" t="s">
        <v>151</v>
      </c>
      <c r="AF18" s="248" t="s">
        <v>315</v>
      </c>
      <c r="AG18" s="13"/>
      <c r="AH18" s="13"/>
      <c r="AI18" s="11"/>
      <c r="AJ18" s="74"/>
      <c r="AK18" s="124"/>
      <c r="AL18" s="116"/>
      <c r="AM18" s="10"/>
      <c r="AN18" s="11"/>
      <c r="AO18" s="11"/>
      <c r="AP18" s="6"/>
      <c r="AQ18" s="67"/>
      <c r="AR18" s="6"/>
      <c r="AS18" s="66"/>
      <c r="AT18" s="66"/>
      <c r="AU18" s="12"/>
    </row>
    <row r="19" spans="1:47" ht="12.75" customHeight="1">
      <c r="A19" s="8"/>
      <c r="B19" s="284"/>
      <c r="C19" s="363"/>
      <c r="D19" s="124"/>
      <c r="E19" s="124"/>
      <c r="F19" s="31"/>
      <c r="G19" s="10"/>
      <c r="H19" s="11"/>
      <c r="I19" s="6"/>
      <c r="J19" s="53"/>
      <c r="K19" s="124"/>
      <c r="L19" s="124"/>
      <c r="M19" s="31"/>
      <c r="N19" s="11"/>
      <c r="O19" s="11"/>
      <c r="P19" s="6"/>
      <c r="Q19" s="53"/>
      <c r="R19" s="124"/>
      <c r="S19" s="124"/>
      <c r="T19" s="31"/>
      <c r="U19" s="11"/>
      <c r="V19" s="9"/>
      <c r="W19" s="11"/>
      <c r="X19" s="53"/>
      <c r="Y19" s="124"/>
      <c r="Z19" s="31"/>
      <c r="AA19" s="11"/>
      <c r="AB19" s="11"/>
      <c r="AC19" s="11"/>
      <c r="AD19" s="53"/>
      <c r="AE19" s="124"/>
      <c r="AF19" s="248"/>
      <c r="AG19" s="13"/>
      <c r="AH19" s="13"/>
      <c r="AI19" s="11"/>
      <c r="AJ19" s="74"/>
      <c r="AK19" s="124"/>
      <c r="AL19" s="116"/>
      <c r="AM19" s="10"/>
      <c r="AN19" s="11"/>
      <c r="AO19" s="11"/>
      <c r="AP19" s="6"/>
      <c r="AQ19" s="67"/>
      <c r="AR19" s="6"/>
      <c r="AS19" s="63"/>
      <c r="AT19" s="63"/>
      <c r="AU19" s="181"/>
    </row>
    <row r="20" spans="1:47" s="42" customFormat="1" ht="12.75">
      <c r="A20" s="8"/>
      <c r="B20" s="786"/>
      <c r="C20" s="784"/>
      <c r="D20" s="125"/>
      <c r="E20" s="125"/>
      <c r="F20" s="532"/>
      <c r="G20" s="19"/>
      <c r="H20" s="19"/>
      <c r="I20" s="18"/>
      <c r="J20" s="56"/>
      <c r="K20" s="125"/>
      <c r="L20" s="125"/>
      <c r="M20" s="365"/>
      <c r="N20" s="19"/>
      <c r="O20" s="19"/>
      <c r="P20" s="18"/>
      <c r="Q20" s="56"/>
      <c r="R20" s="125"/>
      <c r="S20" s="125"/>
      <c r="T20" s="365"/>
      <c r="U20" s="19"/>
      <c r="V20" s="16"/>
      <c r="W20" s="19"/>
      <c r="X20" s="56"/>
      <c r="Y20" s="125"/>
      <c r="Z20" s="365"/>
      <c r="AA20" s="19"/>
      <c r="AB20" s="19"/>
      <c r="AC20" s="19"/>
      <c r="AD20" s="56"/>
      <c r="AE20" s="125"/>
      <c r="AF20" s="532"/>
      <c r="AG20" s="21"/>
      <c r="AH20" s="21"/>
      <c r="AI20" s="19"/>
      <c r="AJ20" s="192"/>
      <c r="AK20" s="125"/>
      <c r="AL20" s="365"/>
      <c r="AM20" s="17"/>
      <c r="AN20" s="19"/>
      <c r="AO20" s="19"/>
      <c r="AP20" s="18"/>
      <c r="AQ20" s="92"/>
      <c r="AR20" s="18"/>
      <c r="AS20" s="64"/>
      <c r="AT20" s="64"/>
      <c r="AU20" s="20"/>
    </row>
    <row r="21" spans="1:47" ht="12.75">
      <c r="A21" s="8"/>
      <c r="B21" s="44">
        <v>4</v>
      </c>
      <c r="C21" s="363" t="s">
        <v>134</v>
      </c>
      <c r="D21" s="124"/>
      <c r="E21" s="124"/>
      <c r="F21" s="248"/>
      <c r="G21" s="10"/>
      <c r="H21" s="11"/>
      <c r="I21" s="6"/>
      <c r="J21" s="53"/>
      <c r="K21" s="124"/>
      <c r="L21" s="124"/>
      <c r="M21" s="31"/>
      <c r="N21" s="10"/>
      <c r="O21" s="11"/>
      <c r="P21" s="6"/>
      <c r="Q21" s="53"/>
      <c r="R21" s="124" t="s">
        <v>134</v>
      </c>
      <c r="S21" s="124"/>
      <c r="T21" s="31" t="s">
        <v>397</v>
      </c>
      <c r="U21" s="10"/>
      <c r="V21" s="9"/>
      <c r="W21" s="11"/>
      <c r="X21" s="53"/>
      <c r="Y21" s="124"/>
      <c r="Z21" s="31"/>
      <c r="AA21" s="11"/>
      <c r="AB21" s="11"/>
      <c r="AC21" s="11"/>
      <c r="AD21" s="53"/>
      <c r="AE21" s="124"/>
      <c r="AF21" s="248"/>
      <c r="AG21" s="13"/>
      <c r="AH21" s="13"/>
      <c r="AI21" s="11"/>
      <c r="AJ21" s="74"/>
      <c r="AK21" s="124"/>
      <c r="AL21" s="116"/>
      <c r="AM21" s="11"/>
      <c r="AN21" s="11"/>
      <c r="AO21" s="11"/>
      <c r="AP21" s="6"/>
      <c r="AQ21" s="67"/>
      <c r="AR21" s="50"/>
      <c r="AS21" s="50"/>
      <c r="AT21" s="63"/>
      <c r="AU21" s="12"/>
    </row>
    <row r="22" spans="1:47" ht="12.75">
      <c r="A22" s="8"/>
      <c r="B22" s="284"/>
      <c r="C22" s="363"/>
      <c r="D22" s="124"/>
      <c r="E22" s="124"/>
      <c r="F22" s="248"/>
      <c r="G22" s="10"/>
      <c r="H22" s="11"/>
      <c r="I22" s="6"/>
      <c r="J22" s="53"/>
      <c r="K22" s="124"/>
      <c r="L22" s="124"/>
      <c r="M22" s="31"/>
      <c r="N22" s="10"/>
      <c r="O22" s="11"/>
      <c r="P22" s="6"/>
      <c r="Q22" s="53"/>
      <c r="R22" s="124"/>
      <c r="S22" s="124"/>
      <c r="T22" s="31"/>
      <c r="U22" s="10"/>
      <c r="V22" s="9"/>
      <c r="W22" s="11"/>
      <c r="X22" s="53"/>
      <c r="Y22" s="124"/>
      <c r="Z22" s="31"/>
      <c r="AA22" s="11"/>
      <c r="AB22" s="11"/>
      <c r="AC22" s="11"/>
      <c r="AD22" s="53"/>
      <c r="AE22" s="124"/>
      <c r="AF22" s="248"/>
      <c r="AG22" s="13"/>
      <c r="AH22" s="13"/>
      <c r="AI22" s="11"/>
      <c r="AJ22" s="74"/>
      <c r="AK22" s="124"/>
      <c r="AL22" s="116"/>
      <c r="AM22" s="11"/>
      <c r="AN22" s="11"/>
      <c r="AO22" s="11"/>
      <c r="AP22" s="6"/>
      <c r="AQ22" s="67"/>
      <c r="AR22" s="50"/>
      <c r="AS22" s="50"/>
      <c r="AT22" s="63"/>
      <c r="AU22" s="12"/>
    </row>
    <row r="23" spans="1:47" s="42" customFormat="1" ht="12.75">
      <c r="A23" s="8"/>
      <c r="B23" s="786"/>
      <c r="C23" s="784"/>
      <c r="D23" s="125"/>
      <c r="E23" s="125"/>
      <c r="F23" s="678"/>
      <c r="G23" s="17"/>
      <c r="H23" s="19"/>
      <c r="I23" s="18"/>
      <c r="J23" s="56"/>
      <c r="K23" s="125"/>
      <c r="L23" s="125"/>
      <c r="M23" s="365"/>
      <c r="N23" s="17"/>
      <c r="O23" s="19"/>
      <c r="P23" s="18"/>
      <c r="Q23" s="56"/>
      <c r="R23" s="125"/>
      <c r="S23" s="125"/>
      <c r="T23" s="678"/>
      <c r="U23" s="17"/>
      <c r="V23" s="16"/>
      <c r="W23" s="19"/>
      <c r="X23" s="56"/>
      <c r="Y23" s="125"/>
      <c r="Z23" s="365"/>
      <c r="AA23" s="19"/>
      <c r="AB23" s="19"/>
      <c r="AC23" s="19"/>
      <c r="AD23" s="56"/>
      <c r="AE23" s="125"/>
      <c r="AF23" s="532"/>
      <c r="AG23" s="21"/>
      <c r="AH23" s="21"/>
      <c r="AI23" s="19"/>
      <c r="AJ23" s="192"/>
      <c r="AK23" s="125"/>
      <c r="AL23" s="365"/>
      <c r="AM23" s="19"/>
      <c r="AN23" s="19"/>
      <c r="AO23" s="19"/>
      <c r="AP23" s="18"/>
      <c r="AQ23" s="92"/>
      <c r="AR23" s="51"/>
      <c r="AS23" s="51"/>
      <c r="AT23" s="64"/>
      <c r="AU23" s="20"/>
    </row>
    <row r="24" spans="1:47" ht="12.75">
      <c r="A24" s="8"/>
      <c r="B24" s="44">
        <v>5</v>
      </c>
      <c r="C24" s="363" t="s">
        <v>137</v>
      </c>
      <c r="D24" s="124"/>
      <c r="E24" s="124"/>
      <c r="F24" s="248"/>
      <c r="G24" s="10"/>
      <c r="H24" s="11"/>
      <c r="I24" s="6"/>
      <c r="J24" s="53"/>
      <c r="K24" s="124" t="s">
        <v>137</v>
      </c>
      <c r="L24" s="124"/>
      <c r="M24" s="31" t="s">
        <v>503</v>
      </c>
      <c r="N24" s="97"/>
      <c r="O24" s="94"/>
      <c r="P24" s="95"/>
      <c r="Q24" s="96"/>
      <c r="R24" s="124"/>
      <c r="S24" s="124"/>
      <c r="T24" s="31"/>
      <c r="U24" s="10"/>
      <c r="V24" s="9"/>
      <c r="W24" s="11"/>
      <c r="X24" s="53"/>
      <c r="Y24" s="233"/>
      <c r="Z24" s="31"/>
      <c r="AA24" s="11"/>
      <c r="AB24" s="11"/>
      <c r="AC24" s="11"/>
      <c r="AD24" s="53"/>
      <c r="AE24" s="124"/>
      <c r="AF24" s="248"/>
      <c r="AG24" s="13"/>
      <c r="AH24" s="13"/>
      <c r="AI24" s="11"/>
      <c r="AJ24" s="74"/>
      <c r="AK24" s="124"/>
      <c r="AL24" s="116"/>
      <c r="AM24" s="11"/>
      <c r="AN24" s="11"/>
      <c r="AO24" s="11"/>
      <c r="AP24" s="6"/>
      <c r="AQ24" s="67"/>
      <c r="AR24" s="50"/>
      <c r="AS24" s="50"/>
      <c r="AT24" s="63"/>
      <c r="AU24" s="12"/>
    </row>
    <row r="25" spans="1:47" ht="12.75">
      <c r="A25" s="8"/>
      <c r="B25" s="284"/>
      <c r="C25" s="363"/>
      <c r="D25" s="124"/>
      <c r="E25" s="124"/>
      <c r="F25" s="248"/>
      <c r="G25" s="10"/>
      <c r="H25" s="11"/>
      <c r="I25" s="6"/>
      <c r="J25" s="53"/>
      <c r="K25" s="124"/>
      <c r="L25" s="124"/>
      <c r="M25" s="31"/>
      <c r="N25" s="10"/>
      <c r="O25" s="11"/>
      <c r="P25" s="6"/>
      <c r="Q25" s="53"/>
      <c r="R25" s="124"/>
      <c r="S25" s="124"/>
      <c r="T25" s="31"/>
      <c r="U25" s="10"/>
      <c r="V25" s="9"/>
      <c r="W25" s="11"/>
      <c r="X25" s="53"/>
      <c r="Y25" s="124"/>
      <c r="Z25" s="31"/>
      <c r="AA25" s="11"/>
      <c r="AB25" s="11"/>
      <c r="AC25" s="11"/>
      <c r="AD25" s="53"/>
      <c r="AE25" s="124"/>
      <c r="AF25" s="248"/>
      <c r="AG25" s="13"/>
      <c r="AH25" s="13"/>
      <c r="AI25" s="11"/>
      <c r="AJ25" s="74"/>
      <c r="AK25" s="124"/>
      <c r="AL25" s="116"/>
      <c r="AM25" s="11"/>
      <c r="AN25" s="11"/>
      <c r="AO25" s="11"/>
      <c r="AP25" s="6"/>
      <c r="AQ25" s="67"/>
      <c r="AR25" s="50"/>
      <c r="AS25" s="50"/>
      <c r="AT25" s="63"/>
      <c r="AU25" s="12"/>
    </row>
    <row r="26" spans="1:47" s="42" customFormat="1" ht="12.75">
      <c r="A26" s="8"/>
      <c r="B26" s="786"/>
      <c r="C26" s="784"/>
      <c r="D26" s="125"/>
      <c r="E26" s="125"/>
      <c r="F26" s="365"/>
      <c r="G26" s="17"/>
      <c r="H26" s="19"/>
      <c r="I26" s="18"/>
      <c r="J26" s="56"/>
      <c r="K26" s="125"/>
      <c r="L26" s="125"/>
      <c r="M26" s="365"/>
      <c r="N26" s="19"/>
      <c r="O26" s="19"/>
      <c r="P26" s="18"/>
      <c r="Q26" s="56"/>
      <c r="R26" s="125"/>
      <c r="S26" s="125"/>
      <c r="T26" s="365"/>
      <c r="U26" s="17"/>
      <c r="V26" s="16"/>
      <c r="W26" s="19"/>
      <c r="X26" s="56"/>
      <c r="Y26" s="125"/>
      <c r="Z26" s="365"/>
      <c r="AA26" s="19"/>
      <c r="AB26" s="19"/>
      <c r="AC26" s="19"/>
      <c r="AD26" s="56"/>
      <c r="AE26" s="125"/>
      <c r="AF26" s="532"/>
      <c r="AG26" s="21"/>
      <c r="AH26" s="21"/>
      <c r="AI26" s="19"/>
      <c r="AJ26" s="192"/>
      <c r="AK26" s="125"/>
      <c r="AL26" s="365"/>
      <c r="AM26" s="17"/>
      <c r="AN26" s="19"/>
      <c r="AO26" s="19"/>
      <c r="AP26" s="18"/>
      <c r="AQ26" s="92"/>
      <c r="AR26" s="51"/>
      <c r="AS26" s="51"/>
      <c r="AT26" s="64"/>
      <c r="AU26" s="20"/>
    </row>
    <row r="27" spans="1:47" ht="12.75">
      <c r="A27" s="8"/>
      <c r="B27" s="284">
        <v>6</v>
      </c>
      <c r="C27" s="363" t="s">
        <v>140</v>
      </c>
      <c r="D27" s="124"/>
      <c r="E27" s="124"/>
      <c r="F27" s="31"/>
      <c r="G27" s="10"/>
      <c r="H27" s="11"/>
      <c r="I27" s="6"/>
      <c r="J27" s="53"/>
      <c r="K27" s="124"/>
      <c r="L27" s="124"/>
      <c r="M27" s="31"/>
      <c r="N27" s="11"/>
      <c r="O27" s="11"/>
      <c r="P27" s="6"/>
      <c r="Q27" s="53"/>
      <c r="R27" s="124" t="s">
        <v>140</v>
      </c>
      <c r="S27" s="124"/>
      <c r="T27" s="31" t="s">
        <v>396</v>
      </c>
      <c r="U27" s="10"/>
      <c r="V27" s="9"/>
      <c r="W27" s="11"/>
      <c r="X27" s="53"/>
      <c r="Y27" s="124"/>
      <c r="Z27" s="31"/>
      <c r="AA27" s="97"/>
      <c r="AB27" s="11"/>
      <c r="AC27" s="11"/>
      <c r="AD27" s="53"/>
      <c r="AE27" s="124"/>
      <c r="AF27" s="248"/>
      <c r="AG27" s="13"/>
      <c r="AH27" s="13"/>
      <c r="AI27" s="11"/>
      <c r="AJ27" s="74"/>
      <c r="AK27" s="124"/>
      <c r="AL27" s="116"/>
      <c r="AM27" s="11"/>
      <c r="AN27" s="11"/>
      <c r="AO27" s="11"/>
      <c r="AP27" s="6"/>
      <c r="AQ27" s="67"/>
      <c r="AR27" s="50"/>
      <c r="AS27" s="50"/>
      <c r="AT27" s="63"/>
      <c r="AU27" s="12"/>
    </row>
    <row r="28" spans="1:47" ht="12.75">
      <c r="A28" s="8"/>
      <c r="B28" s="284"/>
      <c r="C28" s="363"/>
      <c r="D28" s="124"/>
      <c r="E28" s="124"/>
      <c r="F28" s="31"/>
      <c r="G28" s="10"/>
      <c r="H28" s="11"/>
      <c r="I28" s="6"/>
      <c r="J28" s="53"/>
      <c r="K28" s="124"/>
      <c r="L28" s="124"/>
      <c r="M28" s="31"/>
      <c r="N28" s="11"/>
      <c r="O28" s="11"/>
      <c r="P28" s="6"/>
      <c r="Q28" s="53"/>
      <c r="R28" s="124"/>
      <c r="S28" s="124"/>
      <c r="T28" s="31"/>
      <c r="U28" s="10"/>
      <c r="V28" s="9"/>
      <c r="W28" s="11"/>
      <c r="X28" s="53"/>
      <c r="Y28" s="124"/>
      <c r="Z28" s="31"/>
      <c r="AA28" s="11"/>
      <c r="AB28" s="11"/>
      <c r="AC28" s="11"/>
      <c r="AD28" s="53"/>
      <c r="AE28" s="124"/>
      <c r="AF28" s="248"/>
      <c r="AG28" s="13"/>
      <c r="AH28" s="13"/>
      <c r="AI28" s="11"/>
      <c r="AJ28" s="74"/>
      <c r="AK28" s="124"/>
      <c r="AL28" s="116"/>
      <c r="AM28" s="11"/>
      <c r="AN28" s="11"/>
      <c r="AO28" s="11"/>
      <c r="AP28" s="6"/>
      <c r="AQ28" s="67"/>
      <c r="AR28" s="50"/>
      <c r="AS28" s="50"/>
      <c r="AT28" s="63"/>
      <c r="AU28" s="12"/>
    </row>
    <row r="29" spans="1:47" s="42" customFormat="1" ht="12.75">
      <c r="A29" s="8"/>
      <c r="B29" s="786"/>
      <c r="C29" s="784"/>
      <c r="D29" s="125"/>
      <c r="E29" s="125"/>
      <c r="F29" s="365"/>
      <c r="G29" s="17"/>
      <c r="H29" s="19"/>
      <c r="I29" s="18"/>
      <c r="J29" s="56"/>
      <c r="K29" s="125"/>
      <c r="L29" s="125"/>
      <c r="M29" s="365"/>
      <c r="N29" s="19"/>
      <c r="O29" s="19"/>
      <c r="P29" s="18"/>
      <c r="Q29" s="56"/>
      <c r="R29" s="125"/>
      <c r="S29" s="125"/>
      <c r="T29" s="365"/>
      <c r="U29" s="17"/>
      <c r="V29" s="16"/>
      <c r="W29" s="19"/>
      <c r="X29" s="56"/>
      <c r="Y29" s="125"/>
      <c r="Z29" s="365"/>
      <c r="AA29" s="19"/>
      <c r="AB29" s="19"/>
      <c r="AC29" s="19"/>
      <c r="AD29" s="56"/>
      <c r="AE29" s="125"/>
      <c r="AF29" s="532"/>
      <c r="AG29" s="21"/>
      <c r="AH29" s="21"/>
      <c r="AI29" s="19"/>
      <c r="AJ29" s="192"/>
      <c r="AK29" s="125"/>
      <c r="AL29" s="365"/>
      <c r="AM29" s="19"/>
      <c r="AN29" s="19"/>
      <c r="AO29" s="19"/>
      <c r="AP29" s="18"/>
      <c r="AQ29" s="92"/>
      <c r="AR29" s="51"/>
      <c r="AS29" s="51"/>
      <c r="AT29" s="64"/>
      <c r="AU29" s="20"/>
    </row>
    <row r="30" spans="1:47" ht="12.75">
      <c r="A30" s="8"/>
      <c r="B30" s="284">
        <v>7</v>
      </c>
      <c r="C30" s="363" t="s">
        <v>142</v>
      </c>
      <c r="D30" s="124" t="s">
        <v>142</v>
      </c>
      <c r="E30" s="124" t="s">
        <v>559</v>
      </c>
      <c r="F30" s="248" t="s">
        <v>537</v>
      </c>
      <c r="G30" s="547"/>
      <c r="H30" s="548"/>
      <c r="I30" s="549"/>
      <c r="J30" s="550"/>
      <c r="K30" s="124"/>
      <c r="L30" s="124"/>
      <c r="M30" s="31"/>
      <c r="N30" s="11"/>
      <c r="O30" s="11"/>
      <c r="P30" s="6"/>
      <c r="Q30" s="53"/>
      <c r="R30" s="124"/>
      <c r="S30" s="124"/>
      <c r="T30" s="31"/>
      <c r="U30" s="10"/>
      <c r="V30" s="9"/>
      <c r="W30" s="11"/>
      <c r="X30" s="53"/>
      <c r="Y30" s="124" t="s">
        <v>142</v>
      </c>
      <c r="Z30" s="31" t="s">
        <v>552</v>
      </c>
      <c r="AA30" s="97"/>
      <c r="AB30" s="11"/>
      <c r="AC30" s="11"/>
      <c r="AD30" s="53"/>
      <c r="AE30" s="124"/>
      <c r="AF30" s="248"/>
      <c r="AG30" s="13"/>
      <c r="AH30" s="13"/>
      <c r="AI30" s="11"/>
      <c r="AJ30" s="74"/>
      <c r="AK30" s="124"/>
      <c r="AL30" s="116"/>
      <c r="AM30" s="11"/>
      <c r="AN30" s="11"/>
      <c r="AO30" s="11"/>
      <c r="AP30" s="6"/>
      <c r="AQ30" s="67"/>
      <c r="AR30" s="50"/>
      <c r="AS30" s="50"/>
      <c r="AT30" s="63"/>
      <c r="AU30" s="12"/>
    </row>
    <row r="31" spans="1:47" ht="12.75">
      <c r="A31" s="8"/>
      <c r="B31" s="284"/>
      <c r="C31" s="363"/>
      <c r="D31" s="124"/>
      <c r="E31" s="124"/>
      <c r="F31" s="248" t="s">
        <v>269</v>
      </c>
      <c r="G31" s="547"/>
      <c r="H31" s="548"/>
      <c r="I31" s="549"/>
      <c r="J31" s="550"/>
      <c r="K31" s="124"/>
      <c r="L31" s="124"/>
      <c r="M31" s="31"/>
      <c r="N31" s="11"/>
      <c r="O31" s="11"/>
      <c r="P31" s="6"/>
      <c r="Q31" s="53"/>
      <c r="R31" s="124"/>
      <c r="S31" s="124"/>
      <c r="T31" s="31"/>
      <c r="U31" s="10"/>
      <c r="V31" s="9"/>
      <c r="W31" s="11"/>
      <c r="X31" s="53"/>
      <c r="Y31" s="124"/>
      <c r="Z31" s="31"/>
      <c r="AA31" s="10"/>
      <c r="AB31" s="11"/>
      <c r="AC31" s="11"/>
      <c r="AD31" s="53"/>
      <c r="AE31" s="124"/>
      <c r="AF31" s="248"/>
      <c r="AG31" s="13"/>
      <c r="AH31" s="13"/>
      <c r="AI31" s="11"/>
      <c r="AJ31" s="74"/>
      <c r="AK31" s="124"/>
      <c r="AL31" s="116"/>
      <c r="AM31" s="11"/>
      <c r="AN31" s="11"/>
      <c r="AO31" s="11"/>
      <c r="AP31" s="6"/>
      <c r="AQ31" s="67"/>
      <c r="AR31" s="50"/>
      <c r="AS31" s="50"/>
      <c r="AT31" s="63"/>
      <c r="AU31" s="12"/>
    </row>
    <row r="32" spans="1:47" s="42" customFormat="1" ht="12.75">
      <c r="A32" s="8"/>
      <c r="B32" s="786"/>
      <c r="C32" s="784"/>
      <c r="D32" s="125"/>
      <c r="E32" s="125"/>
      <c r="F32" s="365"/>
      <c r="G32" s="19"/>
      <c r="H32" s="19"/>
      <c r="I32" s="18"/>
      <c r="J32" s="56"/>
      <c r="K32" s="125"/>
      <c r="L32" s="125"/>
      <c r="M32" s="365"/>
      <c r="N32" s="19"/>
      <c r="O32" s="19"/>
      <c r="P32" s="18"/>
      <c r="Q32" s="56"/>
      <c r="R32" s="125"/>
      <c r="S32" s="125"/>
      <c r="T32" s="365"/>
      <c r="U32" s="17"/>
      <c r="V32" s="16"/>
      <c r="W32" s="19"/>
      <c r="X32" s="56"/>
      <c r="Y32" s="125"/>
      <c r="Z32" s="365"/>
      <c r="AA32" s="17"/>
      <c r="AB32" s="19"/>
      <c r="AC32" s="19"/>
      <c r="AD32" s="56"/>
      <c r="AE32" s="125"/>
      <c r="AF32" s="532"/>
      <c r="AG32" s="21"/>
      <c r="AH32" s="21"/>
      <c r="AI32" s="19"/>
      <c r="AJ32" s="192"/>
      <c r="AK32" s="125"/>
      <c r="AL32" s="365"/>
      <c r="AM32" s="19"/>
      <c r="AN32" s="19"/>
      <c r="AO32" s="19"/>
      <c r="AP32" s="18"/>
      <c r="AQ32" s="92"/>
      <c r="AR32" s="51"/>
      <c r="AS32" s="51"/>
      <c r="AT32" s="64"/>
      <c r="AU32" s="20"/>
    </row>
    <row r="33" spans="1:47" ht="12.75">
      <c r="A33" s="8"/>
      <c r="B33" s="284">
        <v>8</v>
      </c>
      <c r="C33" s="363" t="s">
        <v>144</v>
      </c>
      <c r="D33" s="124"/>
      <c r="E33" s="124"/>
      <c r="F33" s="31"/>
      <c r="G33" s="11"/>
      <c r="H33" s="11"/>
      <c r="I33" s="6"/>
      <c r="J33" s="53"/>
      <c r="K33" s="124" t="s">
        <v>144</v>
      </c>
      <c r="L33" s="124"/>
      <c r="M33" s="31" t="s">
        <v>503</v>
      </c>
      <c r="N33" s="596" t="s">
        <v>222</v>
      </c>
      <c r="O33" s="597"/>
      <c r="P33" s="598"/>
      <c r="Q33" s="992"/>
      <c r="R33" s="124" t="s">
        <v>144</v>
      </c>
      <c r="S33" s="124"/>
      <c r="T33" s="31" t="s">
        <v>322</v>
      </c>
      <c r="U33" s="10"/>
      <c r="V33" s="6"/>
      <c r="W33" s="11"/>
      <c r="X33" s="53"/>
      <c r="Y33" s="124"/>
      <c r="Z33" s="31"/>
      <c r="AA33" s="11"/>
      <c r="AB33" s="11"/>
      <c r="AC33" s="11"/>
      <c r="AD33" s="53"/>
      <c r="AE33" s="124"/>
      <c r="AF33" s="248"/>
      <c r="AG33" s="13"/>
      <c r="AH33" s="13"/>
      <c r="AI33" s="11"/>
      <c r="AJ33" s="74"/>
      <c r="AK33" s="124"/>
      <c r="AL33" s="116"/>
      <c r="AM33" s="10"/>
      <c r="AN33" s="11"/>
      <c r="AO33" s="11"/>
      <c r="AP33" s="6"/>
      <c r="AQ33" s="67"/>
      <c r="AR33" s="50"/>
      <c r="AS33" s="50"/>
      <c r="AT33" s="63"/>
      <c r="AU33" s="12"/>
    </row>
    <row r="34" spans="1:47" ht="12.75">
      <c r="A34" s="8"/>
      <c r="B34" s="284"/>
      <c r="C34" s="363"/>
      <c r="D34" s="124"/>
      <c r="E34" s="124"/>
      <c r="F34" s="31"/>
      <c r="G34" s="11"/>
      <c r="H34" s="11"/>
      <c r="I34" s="6"/>
      <c r="J34" s="53"/>
      <c r="K34" s="124"/>
      <c r="L34" s="124"/>
      <c r="M34" s="31"/>
      <c r="N34" s="596" t="s">
        <v>223</v>
      </c>
      <c r="O34" s="597" t="s">
        <v>146</v>
      </c>
      <c r="P34" s="598">
        <v>10</v>
      </c>
      <c r="Q34" s="992">
        <v>400</v>
      </c>
      <c r="R34" s="124"/>
      <c r="S34" s="124"/>
      <c r="T34" s="31"/>
      <c r="U34" s="10"/>
      <c r="V34" s="6"/>
      <c r="W34" s="11"/>
      <c r="X34" s="53"/>
      <c r="Y34" s="124"/>
      <c r="Z34" s="31"/>
      <c r="AA34" s="11"/>
      <c r="AB34" s="11"/>
      <c r="AC34" s="11"/>
      <c r="AD34" s="53"/>
      <c r="AE34" s="124"/>
      <c r="AF34" s="248"/>
      <c r="AG34" s="13"/>
      <c r="AH34" s="13"/>
      <c r="AI34" s="11"/>
      <c r="AJ34" s="74"/>
      <c r="AK34" s="124"/>
      <c r="AL34" s="116"/>
      <c r="AM34" s="10"/>
      <c r="AN34" s="11"/>
      <c r="AO34" s="11"/>
      <c r="AP34" s="50"/>
      <c r="AQ34" s="67"/>
      <c r="AR34" s="50"/>
      <c r="AS34" s="50"/>
      <c r="AT34" s="63"/>
      <c r="AU34" s="12"/>
    </row>
    <row r="35" spans="1:47" s="42" customFormat="1" ht="12.75">
      <c r="A35" s="8"/>
      <c r="B35" s="786"/>
      <c r="C35" s="784"/>
      <c r="D35" s="125"/>
      <c r="E35" s="125"/>
      <c r="F35" s="370"/>
      <c r="G35" s="19"/>
      <c r="H35" s="19"/>
      <c r="I35" s="18"/>
      <c r="J35" s="56"/>
      <c r="K35" s="135"/>
      <c r="L35" s="125"/>
      <c r="M35" s="365"/>
      <c r="N35" s="820"/>
      <c r="O35" s="822"/>
      <c r="P35" s="821"/>
      <c r="Q35" s="823"/>
      <c r="R35" s="125"/>
      <c r="S35" s="125"/>
      <c r="T35" s="370"/>
      <c r="U35" s="17"/>
      <c r="V35" s="16"/>
      <c r="W35" s="19"/>
      <c r="X35" s="56"/>
      <c r="Y35" s="125"/>
      <c r="Z35" s="365"/>
      <c r="AA35" s="19"/>
      <c r="AB35" s="19"/>
      <c r="AC35" s="19"/>
      <c r="AD35" s="56"/>
      <c r="AE35" s="125"/>
      <c r="AF35" s="532"/>
      <c r="AG35" s="21"/>
      <c r="AH35" s="21"/>
      <c r="AI35" s="19"/>
      <c r="AJ35" s="192"/>
      <c r="AK35" s="125"/>
      <c r="AL35" s="365"/>
      <c r="AM35" s="17"/>
      <c r="AN35" s="19"/>
      <c r="AO35" s="19"/>
      <c r="AP35" s="51"/>
      <c r="AQ35" s="92"/>
      <c r="AR35" s="51"/>
      <c r="AS35" s="51"/>
      <c r="AT35" s="64"/>
      <c r="AU35" s="20"/>
    </row>
    <row r="36" spans="1:47" ht="13.5" customHeight="1">
      <c r="A36" s="8"/>
      <c r="B36" s="537">
        <v>9</v>
      </c>
      <c r="C36" s="363" t="s">
        <v>148</v>
      </c>
      <c r="D36" s="124" t="s">
        <v>148</v>
      </c>
      <c r="E36" s="124"/>
      <c r="F36" s="1183" t="s">
        <v>554</v>
      </c>
      <c r="G36" s="551"/>
      <c r="H36" s="552"/>
      <c r="I36" s="553"/>
      <c r="J36" s="986"/>
      <c r="K36" s="124"/>
      <c r="L36" s="124"/>
      <c r="M36" s="31"/>
      <c r="N36" s="10"/>
      <c r="O36" s="11"/>
      <c r="P36" s="6"/>
      <c r="Q36" s="53"/>
      <c r="R36" s="124"/>
      <c r="S36" s="124"/>
      <c r="T36" s="31"/>
      <c r="U36" s="10"/>
      <c r="V36" s="6"/>
      <c r="W36" s="11"/>
      <c r="X36" s="53"/>
      <c r="Y36" s="124"/>
      <c r="Z36" s="248"/>
      <c r="AA36" s="10"/>
      <c r="AB36" s="11"/>
      <c r="AC36" s="11"/>
      <c r="AD36" s="53"/>
      <c r="AE36" s="124"/>
      <c r="AF36" s="248"/>
      <c r="AG36" s="13"/>
      <c r="AH36" s="13"/>
      <c r="AI36" s="11"/>
      <c r="AJ36" s="74"/>
      <c r="AK36" s="124" t="s">
        <v>148</v>
      </c>
      <c r="AL36" s="116" t="s">
        <v>325</v>
      </c>
      <c r="AM36" s="10"/>
      <c r="AN36" s="11"/>
      <c r="AO36" s="11"/>
      <c r="AP36" s="50"/>
      <c r="AQ36" s="67"/>
      <c r="AR36" s="50"/>
      <c r="AS36" s="50"/>
      <c r="AT36" s="63"/>
      <c r="AU36" s="12"/>
    </row>
    <row r="37" spans="1:47" ht="13.5" customHeight="1">
      <c r="A37" s="8"/>
      <c r="B37" s="537"/>
      <c r="C37" s="363"/>
      <c r="D37" s="124"/>
      <c r="E37" s="124"/>
      <c r="F37" s="248" t="s">
        <v>268</v>
      </c>
      <c r="G37" s="551"/>
      <c r="H37" s="552"/>
      <c r="I37" s="553"/>
      <c r="J37" s="986"/>
      <c r="K37" s="124"/>
      <c r="L37" s="124"/>
      <c r="M37" s="31"/>
      <c r="N37" s="10"/>
      <c r="O37" s="11"/>
      <c r="P37" s="6"/>
      <c r="Q37" s="53"/>
      <c r="R37" s="124"/>
      <c r="S37" s="124"/>
      <c r="T37" s="31"/>
      <c r="U37" s="10"/>
      <c r="V37" s="6"/>
      <c r="W37" s="11"/>
      <c r="X37" s="53"/>
      <c r="Y37" s="124"/>
      <c r="Z37" s="31"/>
      <c r="AA37" s="10"/>
      <c r="AB37" s="11"/>
      <c r="AC37" s="11"/>
      <c r="AD37" s="53"/>
      <c r="AE37" s="124"/>
      <c r="AF37" s="248"/>
      <c r="AG37" s="13"/>
      <c r="AH37" s="13"/>
      <c r="AI37" s="11"/>
      <c r="AJ37" s="74"/>
      <c r="AK37" s="124"/>
      <c r="AL37" s="116"/>
      <c r="AM37" s="10"/>
      <c r="AN37" s="11"/>
      <c r="AO37" s="11"/>
      <c r="AP37" s="50"/>
      <c r="AQ37" s="67"/>
      <c r="AR37" s="50"/>
      <c r="AS37" s="50"/>
      <c r="AT37" s="63"/>
      <c r="AU37" s="12"/>
    </row>
    <row r="38" spans="1:47" ht="13.5" thickBot="1">
      <c r="A38" s="8"/>
      <c r="B38" s="824"/>
      <c r="C38" s="825"/>
      <c r="D38" s="126"/>
      <c r="E38" s="126"/>
      <c r="F38" s="366"/>
      <c r="G38" s="588"/>
      <c r="H38" s="589"/>
      <c r="I38" s="590"/>
      <c r="J38" s="591"/>
      <c r="K38" s="126"/>
      <c r="L38" s="126"/>
      <c r="M38" s="366"/>
      <c r="N38" s="78"/>
      <c r="O38" s="79"/>
      <c r="P38" s="77"/>
      <c r="Q38" s="76"/>
      <c r="R38" s="126"/>
      <c r="S38" s="126"/>
      <c r="T38" s="683"/>
      <c r="U38" s="78"/>
      <c r="V38" s="75"/>
      <c r="W38" s="79"/>
      <c r="X38" s="76"/>
      <c r="Y38" s="126"/>
      <c r="Z38" s="366"/>
      <c r="AA38" s="78"/>
      <c r="AB38" s="79"/>
      <c r="AC38" s="79"/>
      <c r="AD38" s="76"/>
      <c r="AE38" s="126"/>
      <c r="AF38" s="533"/>
      <c r="AG38" s="81"/>
      <c r="AH38" s="81"/>
      <c r="AI38" s="79"/>
      <c r="AJ38" s="193"/>
      <c r="AK38" s="126"/>
      <c r="AL38" s="366"/>
      <c r="AM38" s="78"/>
      <c r="AN38" s="79"/>
      <c r="AO38" s="79"/>
      <c r="AP38" s="77"/>
      <c r="AQ38" s="87"/>
      <c r="AR38" s="80"/>
      <c r="AS38" s="80"/>
      <c r="AT38" s="83"/>
      <c r="AU38" s="84"/>
    </row>
    <row r="39" spans="1:47" ht="13.5" thickTop="1">
      <c r="A39" s="8"/>
      <c r="B39" s="284">
        <v>10</v>
      </c>
      <c r="C39" s="363" t="s">
        <v>151</v>
      </c>
      <c r="D39" s="124"/>
      <c r="E39" s="124"/>
      <c r="F39" s="248"/>
      <c r="G39" s="10"/>
      <c r="H39" s="11"/>
      <c r="I39" s="6"/>
      <c r="J39" s="53"/>
      <c r="K39" s="124"/>
      <c r="L39" s="124"/>
      <c r="M39" s="31"/>
      <c r="N39" s="10"/>
      <c r="O39" s="11"/>
      <c r="P39" s="6"/>
      <c r="Q39" s="53"/>
      <c r="R39" s="124"/>
      <c r="S39" s="124"/>
      <c r="T39" s="31"/>
      <c r="U39" s="10"/>
      <c r="V39" s="6"/>
      <c r="W39" s="11"/>
      <c r="X39" s="53"/>
      <c r="Y39" s="124"/>
      <c r="Z39" s="31"/>
      <c r="AA39" s="32"/>
      <c r="AB39" s="11"/>
      <c r="AC39" s="32"/>
      <c r="AD39" s="57"/>
      <c r="AE39" s="124" t="s">
        <v>151</v>
      </c>
      <c r="AF39" s="248" t="s">
        <v>315</v>
      </c>
      <c r="AG39" s="33"/>
      <c r="AH39" s="33"/>
      <c r="AI39" s="32"/>
      <c r="AJ39" s="70"/>
      <c r="AK39" s="124"/>
      <c r="AM39" s="32"/>
      <c r="AN39" s="11"/>
      <c r="AO39" s="32"/>
      <c r="AP39" s="22"/>
      <c r="AQ39" s="67"/>
      <c r="AR39" s="50"/>
      <c r="AS39" s="50"/>
      <c r="AT39" s="63"/>
      <c r="AU39" s="12"/>
    </row>
    <row r="40" spans="1:47" ht="12.75">
      <c r="A40" s="8"/>
      <c r="B40" s="376"/>
      <c r="C40" s="536"/>
      <c r="D40" s="124"/>
      <c r="E40" s="124"/>
      <c r="F40" s="248"/>
      <c r="G40" s="15"/>
      <c r="H40" s="11"/>
      <c r="I40" s="6"/>
      <c r="J40" s="53"/>
      <c r="K40" s="124"/>
      <c r="L40" s="124"/>
      <c r="M40" s="31"/>
      <c r="N40" s="596"/>
      <c r="O40" s="597"/>
      <c r="P40" s="598"/>
      <c r="Q40" s="992"/>
      <c r="R40" s="124"/>
      <c r="S40" s="124"/>
      <c r="T40" s="31"/>
      <c r="U40" s="10"/>
      <c r="V40" s="6"/>
      <c r="W40" s="11"/>
      <c r="X40" s="53"/>
      <c r="Y40" s="124"/>
      <c r="Z40" s="39"/>
      <c r="AA40" s="32"/>
      <c r="AB40" s="11"/>
      <c r="AC40" s="32"/>
      <c r="AD40" s="57"/>
      <c r="AE40" s="124"/>
      <c r="AF40" s="248"/>
      <c r="AG40" s="33"/>
      <c r="AH40" s="33"/>
      <c r="AI40" s="32"/>
      <c r="AJ40" s="70"/>
      <c r="AK40" s="124"/>
      <c r="AM40" s="32"/>
      <c r="AN40" s="11"/>
      <c r="AO40" s="32"/>
      <c r="AP40" s="22"/>
      <c r="AQ40" s="67"/>
      <c r="AR40" s="50"/>
      <c r="AS40" s="50"/>
      <c r="AT40" s="63"/>
      <c r="AU40" s="12"/>
    </row>
    <row r="41" spans="1:47" s="42" customFormat="1" ht="12.75">
      <c r="A41" s="8"/>
      <c r="B41" s="783"/>
      <c r="C41" s="864"/>
      <c r="D41" s="125"/>
      <c r="E41" s="125"/>
      <c r="F41" s="690"/>
      <c r="G41" s="34"/>
      <c r="H41" s="19"/>
      <c r="J41" s="61"/>
      <c r="K41" s="125"/>
      <c r="L41" s="125"/>
      <c r="M41" s="365"/>
      <c r="N41" s="820"/>
      <c r="O41" s="822"/>
      <c r="P41" s="821"/>
      <c r="Q41" s="823"/>
      <c r="R41" s="125"/>
      <c r="S41" s="125"/>
      <c r="T41" s="370"/>
      <c r="U41" s="35"/>
      <c r="V41" s="18"/>
      <c r="W41" s="35"/>
      <c r="X41" s="61"/>
      <c r="Y41" s="125"/>
      <c r="Z41" s="674"/>
      <c r="AA41" s="35"/>
      <c r="AB41" s="19"/>
      <c r="AC41" s="35"/>
      <c r="AD41" s="61"/>
      <c r="AE41" s="125"/>
      <c r="AF41" s="690"/>
      <c r="AG41" s="34"/>
      <c r="AH41" s="34"/>
      <c r="AI41" s="35"/>
      <c r="AJ41" s="199"/>
      <c r="AK41" s="125"/>
      <c r="AL41" s="674"/>
      <c r="AM41" s="35"/>
      <c r="AN41" s="19"/>
      <c r="AO41" s="35"/>
      <c r="AQ41" s="92"/>
      <c r="AR41" s="51"/>
      <c r="AS41" s="51"/>
      <c r="AT41" s="64"/>
      <c r="AU41" s="20"/>
    </row>
    <row r="42" spans="1:47" ht="12.75">
      <c r="A42" s="8"/>
      <c r="B42" s="376">
        <v>11</v>
      </c>
      <c r="C42" s="536" t="s">
        <v>134</v>
      </c>
      <c r="D42" s="124"/>
      <c r="E42" s="124"/>
      <c r="F42" s="248"/>
      <c r="G42" s="10"/>
      <c r="H42" s="11"/>
      <c r="I42" s="6"/>
      <c r="J42" s="53"/>
      <c r="K42" s="124" t="s">
        <v>134</v>
      </c>
      <c r="L42" s="124"/>
      <c r="M42" s="31" t="s">
        <v>503</v>
      </c>
      <c r="N42" s="32"/>
      <c r="O42" s="11"/>
      <c r="P42" s="22"/>
      <c r="Q42" s="57"/>
      <c r="R42" s="124"/>
      <c r="S42" s="124"/>
      <c r="T42" s="31"/>
      <c r="U42" s="10"/>
      <c r="V42" s="6"/>
      <c r="W42" s="11"/>
      <c r="X42" s="53"/>
      <c r="Y42" s="124"/>
      <c r="Z42" s="31"/>
      <c r="AA42" s="10"/>
      <c r="AB42" s="11"/>
      <c r="AC42" s="11"/>
      <c r="AD42" s="53"/>
      <c r="AE42" s="124"/>
      <c r="AF42" s="694"/>
      <c r="AG42" s="33"/>
      <c r="AH42" s="33"/>
      <c r="AI42" s="32"/>
      <c r="AJ42" s="70"/>
      <c r="AK42" s="124"/>
      <c r="AM42" s="32"/>
      <c r="AN42" s="11"/>
      <c r="AO42" s="32"/>
      <c r="AP42" s="22"/>
      <c r="AQ42" s="67"/>
      <c r="AR42" s="50"/>
      <c r="AS42" s="50"/>
      <c r="AT42" s="63"/>
      <c r="AU42" s="12"/>
    </row>
    <row r="43" spans="1:47" ht="12.75">
      <c r="A43" s="8"/>
      <c r="B43" s="376"/>
      <c r="C43" s="536"/>
      <c r="D43" s="124"/>
      <c r="E43" s="124"/>
      <c r="F43" s="248"/>
      <c r="G43" s="15"/>
      <c r="H43" s="11"/>
      <c r="I43" s="6"/>
      <c r="J43" s="53"/>
      <c r="K43" s="1054"/>
      <c r="L43" s="124"/>
      <c r="M43" s="31"/>
      <c r="N43" s="32"/>
      <c r="O43" s="11"/>
      <c r="P43" s="22"/>
      <c r="Q43" s="57"/>
      <c r="R43" s="124"/>
      <c r="S43" s="124"/>
      <c r="T43" s="31"/>
      <c r="U43" s="10"/>
      <c r="V43" s="6"/>
      <c r="W43" s="11"/>
      <c r="X43" s="53"/>
      <c r="Y43" s="124"/>
      <c r="Z43" s="31"/>
      <c r="AA43" s="10"/>
      <c r="AB43" s="11"/>
      <c r="AC43" s="11"/>
      <c r="AD43" s="53"/>
      <c r="AE43" s="124"/>
      <c r="AF43" s="694"/>
      <c r="AG43" s="33"/>
      <c r="AH43" s="33"/>
      <c r="AI43" s="32"/>
      <c r="AJ43" s="70"/>
      <c r="AK43" s="124"/>
      <c r="AM43" s="32"/>
      <c r="AN43" s="11"/>
      <c r="AO43" s="32"/>
      <c r="AP43" s="22"/>
      <c r="AQ43" s="67"/>
      <c r="AR43" s="50"/>
      <c r="AS43" s="50"/>
      <c r="AT43" s="63"/>
      <c r="AU43" s="12"/>
    </row>
    <row r="44" spans="1:47" s="42" customFormat="1" ht="12.75">
      <c r="A44" s="8"/>
      <c r="B44" s="783"/>
      <c r="C44" s="864"/>
      <c r="D44" s="125"/>
      <c r="E44" s="125"/>
      <c r="F44" s="690"/>
      <c r="G44" s="34"/>
      <c r="H44" s="19"/>
      <c r="J44" s="61"/>
      <c r="K44" s="125"/>
      <c r="L44" s="125"/>
      <c r="M44" s="674"/>
      <c r="N44" s="35"/>
      <c r="O44" s="19"/>
      <c r="Q44" s="61"/>
      <c r="R44" s="125"/>
      <c r="S44" s="125"/>
      <c r="T44" s="365"/>
      <c r="U44" s="35"/>
      <c r="V44" s="18"/>
      <c r="W44" s="35"/>
      <c r="X44" s="61"/>
      <c r="Y44" s="125"/>
      <c r="Z44" s="690"/>
      <c r="AA44" s="17"/>
      <c r="AB44" s="19"/>
      <c r="AC44" s="19"/>
      <c r="AD44" s="56"/>
      <c r="AE44" s="125"/>
      <c r="AF44" s="532"/>
      <c r="AG44" s="34"/>
      <c r="AH44" s="34"/>
      <c r="AI44" s="35"/>
      <c r="AJ44" s="199"/>
      <c r="AK44" s="125"/>
      <c r="AL44" s="674"/>
      <c r="AM44" s="35"/>
      <c r="AN44" s="19"/>
      <c r="AO44" s="35"/>
      <c r="AQ44" s="92"/>
      <c r="AR44" s="51"/>
      <c r="AS44" s="51"/>
      <c r="AT44" s="64"/>
      <c r="AU44" s="20"/>
    </row>
    <row r="45" spans="1:47" ht="12.75">
      <c r="A45" s="8"/>
      <c r="B45" s="376">
        <v>12</v>
      </c>
      <c r="C45" s="536" t="s">
        <v>137</v>
      </c>
      <c r="D45" s="124" t="s">
        <v>137</v>
      </c>
      <c r="E45" s="124"/>
      <c r="F45" s="248" t="s">
        <v>149</v>
      </c>
      <c r="G45" s="10"/>
      <c r="H45" s="11"/>
      <c r="I45" s="6"/>
      <c r="J45" s="53"/>
      <c r="K45" s="124"/>
      <c r="L45" s="124"/>
      <c r="M45" s="31"/>
      <c r="N45" s="32"/>
      <c r="O45" s="11"/>
      <c r="P45" s="22"/>
      <c r="Q45" s="57"/>
      <c r="R45" s="124"/>
      <c r="S45" s="124"/>
      <c r="T45" s="31"/>
      <c r="U45" s="32"/>
      <c r="V45" s="6"/>
      <c r="W45" s="32"/>
      <c r="X45" s="57"/>
      <c r="Y45" s="124"/>
      <c r="Z45" s="31"/>
      <c r="AA45" s="32"/>
      <c r="AB45" s="11"/>
      <c r="AC45" s="32"/>
      <c r="AD45" s="57"/>
      <c r="AE45" s="124"/>
      <c r="AF45" s="248"/>
      <c r="AG45" s="33"/>
      <c r="AH45" s="33"/>
      <c r="AI45" s="32"/>
      <c r="AJ45" s="70"/>
      <c r="AK45" s="124"/>
      <c r="AM45" s="32"/>
      <c r="AN45" s="11"/>
      <c r="AO45" s="32"/>
      <c r="AP45" s="22"/>
      <c r="AQ45" s="67"/>
      <c r="AR45" s="50"/>
      <c r="AS45" s="50"/>
      <c r="AT45" s="63"/>
      <c r="AU45" s="12"/>
    </row>
    <row r="46" spans="1:47" ht="12.75">
      <c r="A46" s="8"/>
      <c r="B46" s="376"/>
      <c r="C46" s="536"/>
      <c r="D46" s="124"/>
      <c r="E46" s="124"/>
      <c r="F46" s="248"/>
      <c r="G46" s="15"/>
      <c r="H46" s="11"/>
      <c r="I46" s="6"/>
      <c r="J46" s="53"/>
      <c r="K46" s="124"/>
      <c r="L46" s="124"/>
      <c r="M46" s="31"/>
      <c r="N46" s="32"/>
      <c r="O46" s="11"/>
      <c r="P46" s="22"/>
      <c r="Q46" s="57"/>
      <c r="R46" s="124"/>
      <c r="S46" s="124"/>
      <c r="T46" s="31"/>
      <c r="U46" s="32"/>
      <c r="V46" s="6"/>
      <c r="W46" s="32"/>
      <c r="X46" s="57"/>
      <c r="Y46" s="124"/>
      <c r="Z46" s="39"/>
      <c r="AA46" s="32"/>
      <c r="AB46" s="11"/>
      <c r="AC46" s="32"/>
      <c r="AD46" s="57"/>
      <c r="AE46" s="252"/>
      <c r="AF46" s="369"/>
      <c r="AG46" s="33"/>
      <c r="AH46" s="33"/>
      <c r="AI46" s="32"/>
      <c r="AJ46" s="70"/>
      <c r="AK46" s="124"/>
      <c r="AM46" s="32"/>
      <c r="AN46" s="11"/>
      <c r="AO46" s="32"/>
      <c r="AP46" s="22"/>
      <c r="AQ46" s="67"/>
      <c r="AR46" s="50"/>
      <c r="AS46" s="50"/>
      <c r="AT46" s="63"/>
      <c r="AU46" s="12"/>
    </row>
    <row r="47" spans="1:47" s="42" customFormat="1" ht="12.75">
      <c r="A47" s="8"/>
      <c r="B47" s="783"/>
      <c r="C47" s="864"/>
      <c r="D47" s="125"/>
      <c r="E47" s="125"/>
      <c r="F47" s="690"/>
      <c r="G47" s="34"/>
      <c r="H47" s="19"/>
      <c r="J47" s="61"/>
      <c r="K47" s="125"/>
      <c r="L47" s="125"/>
      <c r="M47" s="365"/>
      <c r="N47" s="35"/>
      <c r="O47" s="19"/>
      <c r="Q47" s="61"/>
      <c r="R47" s="125"/>
      <c r="S47" s="125"/>
      <c r="T47" s="365"/>
      <c r="U47" s="35"/>
      <c r="V47" s="18"/>
      <c r="W47" s="35"/>
      <c r="X47" s="61"/>
      <c r="Y47" s="125"/>
      <c r="Z47" s="674"/>
      <c r="AA47" s="35"/>
      <c r="AB47" s="19"/>
      <c r="AC47" s="35"/>
      <c r="AD47" s="61"/>
      <c r="AE47" s="250"/>
      <c r="AF47" s="370"/>
      <c r="AG47" s="34"/>
      <c r="AH47" s="34"/>
      <c r="AI47" s="35"/>
      <c r="AJ47" s="199"/>
      <c r="AK47" s="125"/>
      <c r="AL47" s="674"/>
      <c r="AM47" s="35"/>
      <c r="AN47" s="19"/>
      <c r="AO47" s="35"/>
      <c r="AQ47" s="92"/>
      <c r="AR47" s="51"/>
      <c r="AS47" s="51"/>
      <c r="AT47" s="64"/>
      <c r="AU47" s="20"/>
    </row>
    <row r="48" spans="1:47" ht="12.75">
      <c r="A48" s="8"/>
      <c r="B48" s="376">
        <v>13</v>
      </c>
      <c r="C48" s="536" t="s">
        <v>140</v>
      </c>
      <c r="D48" s="124"/>
      <c r="E48" s="124"/>
      <c r="F48" s="694"/>
      <c r="G48" s="33"/>
      <c r="H48" s="11"/>
      <c r="I48" s="22"/>
      <c r="J48" s="57"/>
      <c r="K48" s="124"/>
      <c r="L48" s="124"/>
      <c r="M48" s="31"/>
      <c r="N48" s="32"/>
      <c r="O48" s="11"/>
      <c r="P48" s="22"/>
      <c r="Q48" s="57"/>
      <c r="R48" s="124" t="s">
        <v>140</v>
      </c>
      <c r="S48" s="124"/>
      <c r="T48" s="31" t="s">
        <v>396</v>
      </c>
      <c r="U48" s="32"/>
      <c r="V48" s="6"/>
      <c r="W48" s="32"/>
      <c r="X48" s="57"/>
      <c r="Y48" s="124"/>
      <c r="Z48" s="39"/>
      <c r="AA48" s="32"/>
      <c r="AB48" s="11"/>
      <c r="AC48" s="32"/>
      <c r="AD48" s="57"/>
      <c r="AE48" s="252"/>
      <c r="AF48" s="2070"/>
      <c r="AG48" s="33"/>
      <c r="AH48" s="33"/>
      <c r="AI48" s="32"/>
      <c r="AJ48" s="70"/>
      <c r="AK48" s="124"/>
      <c r="AM48" s="32"/>
      <c r="AN48" s="11"/>
      <c r="AO48" s="32"/>
      <c r="AP48" s="22"/>
      <c r="AQ48" s="67"/>
      <c r="AR48" s="50"/>
      <c r="AS48" s="50"/>
      <c r="AT48" s="63"/>
      <c r="AU48" s="12"/>
    </row>
    <row r="49" spans="1:47" ht="12.75">
      <c r="A49" s="8"/>
      <c r="B49" s="376"/>
      <c r="C49" s="536"/>
      <c r="D49" s="124"/>
      <c r="E49" s="124"/>
      <c r="F49" s="694"/>
      <c r="G49" s="33"/>
      <c r="H49" s="11"/>
      <c r="I49" s="22"/>
      <c r="J49" s="57"/>
      <c r="K49" s="124"/>
      <c r="L49" s="124"/>
      <c r="M49" s="31"/>
      <c r="N49" s="32"/>
      <c r="O49" s="11"/>
      <c r="P49" s="22"/>
      <c r="Q49" s="57"/>
      <c r="R49" s="124"/>
      <c r="S49" s="124"/>
      <c r="T49" s="31"/>
      <c r="U49" s="32"/>
      <c r="V49" s="6"/>
      <c r="W49" s="32"/>
      <c r="X49" s="57"/>
      <c r="Y49" s="124"/>
      <c r="Z49" s="39"/>
      <c r="AA49" s="32"/>
      <c r="AB49" s="11"/>
      <c r="AC49" s="32"/>
      <c r="AD49" s="57"/>
      <c r="AE49" s="252"/>
      <c r="AF49" s="2070"/>
      <c r="AG49" s="33"/>
      <c r="AH49" s="33"/>
      <c r="AI49" s="32"/>
      <c r="AJ49" s="70"/>
      <c r="AK49" s="124"/>
      <c r="AM49" s="32"/>
      <c r="AN49" s="11"/>
      <c r="AO49" s="32"/>
      <c r="AP49" s="22"/>
      <c r="AQ49" s="67"/>
      <c r="AR49" s="50"/>
      <c r="AS49" s="50"/>
      <c r="AT49" s="63"/>
      <c r="AU49" s="12"/>
    </row>
    <row r="50" spans="1:47" s="42" customFormat="1" ht="12.75">
      <c r="A50" s="8"/>
      <c r="B50" s="783"/>
      <c r="C50" s="864"/>
      <c r="D50" s="125"/>
      <c r="E50" s="125"/>
      <c r="F50" s="690"/>
      <c r="G50" s="34"/>
      <c r="H50" s="19"/>
      <c r="J50" s="61"/>
      <c r="K50" s="125"/>
      <c r="L50" s="125"/>
      <c r="M50" s="365"/>
      <c r="N50" s="35"/>
      <c r="O50" s="19"/>
      <c r="Q50" s="61"/>
      <c r="R50" s="125"/>
      <c r="S50" s="125"/>
      <c r="T50" s="365"/>
      <c r="U50" s="35"/>
      <c r="V50" s="18"/>
      <c r="W50" s="35"/>
      <c r="X50" s="61"/>
      <c r="Y50" s="125"/>
      <c r="Z50" s="674"/>
      <c r="AA50" s="35"/>
      <c r="AB50" s="19"/>
      <c r="AC50" s="35"/>
      <c r="AD50" s="61"/>
      <c r="AE50" s="125"/>
      <c r="AF50" s="532"/>
      <c r="AG50" s="34"/>
      <c r="AH50" s="34"/>
      <c r="AI50" s="35"/>
      <c r="AJ50" s="199"/>
      <c r="AK50" s="125"/>
      <c r="AL50" s="674"/>
      <c r="AM50" s="35"/>
      <c r="AN50" s="19"/>
      <c r="AO50" s="35"/>
      <c r="AQ50" s="92"/>
      <c r="AR50" s="51"/>
      <c r="AS50" s="51"/>
      <c r="AT50" s="64"/>
      <c r="AU50" s="20"/>
    </row>
    <row r="51" spans="1:47" ht="12.75">
      <c r="A51" s="8"/>
      <c r="B51" s="376">
        <v>14</v>
      </c>
      <c r="C51" s="536" t="s">
        <v>142</v>
      </c>
      <c r="D51" s="124" t="s">
        <v>142</v>
      </c>
      <c r="E51" s="124" t="s">
        <v>559</v>
      </c>
      <c r="F51" s="248" t="s">
        <v>537</v>
      </c>
      <c r="G51" s="547"/>
      <c r="H51" s="548"/>
      <c r="I51" s="549"/>
      <c r="J51" s="550"/>
      <c r="K51" s="124"/>
      <c r="L51" s="124"/>
      <c r="M51" s="31"/>
      <c r="N51" s="32"/>
      <c r="O51" s="11"/>
      <c r="P51" s="22"/>
      <c r="Q51" s="57"/>
      <c r="R51" s="124"/>
      <c r="S51" s="124"/>
      <c r="T51" s="39"/>
      <c r="U51" s="32"/>
      <c r="V51" s="6"/>
      <c r="W51" s="32"/>
      <c r="X51" s="57"/>
      <c r="Y51" s="124" t="s">
        <v>142</v>
      </c>
      <c r="Z51" s="116" t="s">
        <v>552</v>
      </c>
      <c r="AA51" s="551" t="s">
        <v>388</v>
      </c>
      <c r="AB51" s="552" t="s">
        <v>411</v>
      </c>
      <c r="AC51" s="552">
        <v>16</v>
      </c>
      <c r="AD51" s="554">
        <v>150</v>
      </c>
      <c r="AE51" s="124"/>
      <c r="AF51" s="248"/>
      <c r="AG51" s="33"/>
      <c r="AH51" s="33"/>
      <c r="AI51" s="32"/>
      <c r="AJ51" s="70"/>
      <c r="AK51" s="124"/>
      <c r="AM51" s="32"/>
      <c r="AN51" s="11"/>
      <c r="AO51" s="32"/>
      <c r="AP51" s="22"/>
      <c r="AQ51" s="67"/>
      <c r="AR51" s="50"/>
      <c r="AS51" s="50"/>
      <c r="AT51" s="63"/>
      <c r="AU51" s="12"/>
    </row>
    <row r="52" spans="1:47" ht="12.75">
      <c r="A52" s="8"/>
      <c r="B52" s="376"/>
      <c r="C52" s="536"/>
      <c r="D52" s="124"/>
      <c r="E52" s="124"/>
      <c r="F52" s="248" t="s">
        <v>269</v>
      </c>
      <c r="G52" s="970"/>
      <c r="H52" s="548"/>
      <c r="I52" s="549"/>
      <c r="J52" s="550"/>
      <c r="K52" s="124"/>
      <c r="L52" s="124"/>
      <c r="M52" s="31"/>
      <c r="N52" s="32"/>
      <c r="O52" s="11"/>
      <c r="P52" s="22"/>
      <c r="Q52" s="57"/>
      <c r="R52" s="124"/>
      <c r="S52" s="124"/>
      <c r="T52" s="39"/>
      <c r="U52" s="32"/>
      <c r="V52" s="6"/>
      <c r="W52" s="32"/>
      <c r="X52" s="57"/>
      <c r="Y52" s="124"/>
      <c r="Z52" s="31"/>
      <c r="AA52" s="10"/>
      <c r="AB52" s="11"/>
      <c r="AC52" s="11"/>
      <c r="AD52" s="53"/>
      <c r="AE52" s="124"/>
      <c r="AF52" s="248"/>
      <c r="AG52" s="33"/>
      <c r="AH52" s="33"/>
      <c r="AI52" s="32"/>
      <c r="AJ52" s="70"/>
      <c r="AK52" s="124"/>
      <c r="AM52" s="32"/>
      <c r="AN52" s="11"/>
      <c r="AO52" s="32"/>
      <c r="AP52" s="22"/>
      <c r="AQ52" s="67"/>
      <c r="AR52" s="50"/>
      <c r="AS52" s="50"/>
      <c r="AT52" s="63"/>
      <c r="AU52" s="12"/>
    </row>
    <row r="53" spans="1:47" ht="12.75">
      <c r="A53" s="8"/>
      <c r="B53" s="783"/>
      <c r="C53" s="864"/>
      <c r="D53" s="125"/>
      <c r="E53" s="125"/>
      <c r="F53" s="690"/>
      <c r="G53" s="34"/>
      <c r="H53" s="19"/>
      <c r="I53" s="42"/>
      <c r="J53" s="61"/>
      <c r="K53" s="125"/>
      <c r="L53" s="125"/>
      <c r="M53" s="365"/>
      <c r="N53" s="35"/>
      <c r="O53" s="19"/>
      <c r="P53" s="42"/>
      <c r="Q53" s="61"/>
      <c r="R53" s="125"/>
      <c r="S53" s="125"/>
      <c r="T53" s="39"/>
      <c r="U53" s="35"/>
      <c r="V53" s="18"/>
      <c r="W53" s="35"/>
      <c r="X53" s="61"/>
      <c r="Y53" s="125"/>
      <c r="Z53" s="365"/>
      <c r="AA53" s="35"/>
      <c r="AB53" s="19"/>
      <c r="AC53" s="35"/>
      <c r="AD53" s="61"/>
      <c r="AE53" s="125"/>
      <c r="AF53" s="532"/>
      <c r="AG53" s="34"/>
      <c r="AH53" s="34"/>
      <c r="AI53" s="35"/>
      <c r="AJ53" s="199"/>
      <c r="AK53" s="125"/>
      <c r="AL53" s="674"/>
      <c r="AM53" s="35"/>
      <c r="AN53" s="19"/>
      <c r="AO53" s="35"/>
      <c r="AP53" s="42"/>
      <c r="AQ53" s="92"/>
      <c r="AR53" s="51"/>
      <c r="AS53" s="51"/>
      <c r="AT53" s="64"/>
      <c r="AU53" s="20"/>
    </row>
    <row r="54" spans="1:47" ht="15">
      <c r="A54" s="1601"/>
      <c r="B54" s="376">
        <v>15</v>
      </c>
      <c r="C54" s="536" t="s">
        <v>144</v>
      </c>
      <c r="D54" s="124"/>
      <c r="E54" s="124"/>
      <c r="F54" s="248"/>
      <c r="G54" s="10"/>
      <c r="H54" s="11"/>
      <c r="I54" s="6"/>
      <c r="J54" s="53"/>
      <c r="K54" s="124" t="s">
        <v>144</v>
      </c>
      <c r="L54" s="124"/>
      <c r="M54" s="31" t="s">
        <v>503</v>
      </c>
      <c r="N54" s="768" t="s">
        <v>535</v>
      </c>
      <c r="O54" s="787" t="s">
        <v>145</v>
      </c>
      <c r="P54" s="788">
        <v>16</v>
      </c>
      <c r="Q54" s="1038">
        <v>1000</v>
      </c>
      <c r="R54" s="124" t="s">
        <v>144</v>
      </c>
      <c r="S54" s="124"/>
      <c r="T54" s="368" t="s">
        <v>322</v>
      </c>
      <c r="U54" s="33"/>
      <c r="V54" s="6"/>
      <c r="W54" s="32"/>
      <c r="X54" s="57"/>
      <c r="Y54" s="124"/>
      <c r="Z54" s="31"/>
      <c r="AA54" s="32"/>
      <c r="AB54" s="11"/>
      <c r="AC54" s="32"/>
      <c r="AD54" s="57"/>
      <c r="AE54" s="124"/>
      <c r="AF54" s="248"/>
      <c r="AG54" s="33"/>
      <c r="AH54" s="33"/>
      <c r="AI54" s="32"/>
      <c r="AJ54" s="70"/>
      <c r="AK54" s="124"/>
      <c r="AM54" s="32"/>
      <c r="AN54" s="11"/>
      <c r="AO54" s="32"/>
      <c r="AP54" s="22"/>
      <c r="AQ54" s="67"/>
      <c r="AR54" s="50"/>
      <c r="AS54" s="50"/>
      <c r="AT54" s="63"/>
      <c r="AU54" s="12"/>
    </row>
    <row r="55" spans="1:47" ht="12.75">
      <c r="A55" s="8"/>
      <c r="B55" s="376"/>
      <c r="C55" s="536"/>
      <c r="D55" s="124"/>
      <c r="E55" s="124"/>
      <c r="F55" s="248"/>
      <c r="G55" s="15"/>
      <c r="H55" s="11"/>
      <c r="I55" s="6"/>
      <c r="J55" s="53"/>
      <c r="K55" s="124"/>
      <c r="L55" s="124"/>
      <c r="M55" s="31"/>
      <c r="N55" s="583" t="s">
        <v>473</v>
      </c>
      <c r="O55" s="584"/>
      <c r="P55" s="585"/>
      <c r="Q55" s="995"/>
      <c r="R55" s="124"/>
      <c r="S55" s="124"/>
      <c r="T55" s="369"/>
      <c r="U55" s="33"/>
      <c r="V55" s="6"/>
      <c r="W55" s="32"/>
      <c r="X55" s="57"/>
      <c r="Y55" s="124"/>
      <c r="Z55" s="31"/>
      <c r="AA55" s="32"/>
      <c r="AB55" s="11"/>
      <c r="AC55" s="32"/>
      <c r="AD55" s="57"/>
      <c r="AE55" s="124"/>
      <c r="AF55" s="248"/>
      <c r="AG55" s="33"/>
      <c r="AH55" s="33"/>
      <c r="AI55" s="32"/>
      <c r="AJ55" s="70"/>
      <c r="AK55" s="124"/>
      <c r="AM55" s="32"/>
      <c r="AN55" s="11"/>
      <c r="AO55" s="32"/>
      <c r="AP55" s="22"/>
      <c r="AQ55" s="67"/>
      <c r="AR55" s="50"/>
      <c r="AS55" s="50"/>
      <c r="AT55" s="63"/>
      <c r="AU55" s="12"/>
    </row>
    <row r="56" spans="1:47" ht="12.75">
      <c r="A56" s="8"/>
      <c r="B56" s="376"/>
      <c r="C56" s="536"/>
      <c r="D56" s="124"/>
      <c r="E56" s="124"/>
      <c r="F56" s="248"/>
      <c r="G56" s="15"/>
      <c r="H56" s="11"/>
      <c r="I56" s="6"/>
      <c r="J56" s="53"/>
      <c r="K56" s="124"/>
      <c r="L56" s="124"/>
      <c r="M56" s="31"/>
      <c r="N56" s="583" t="s">
        <v>147</v>
      </c>
      <c r="O56" s="584" t="s">
        <v>146</v>
      </c>
      <c r="P56" s="585">
        <v>18</v>
      </c>
      <c r="Q56" s="995">
        <v>400</v>
      </c>
      <c r="R56" s="124"/>
      <c r="S56" s="124"/>
      <c r="T56" s="369"/>
      <c r="U56" s="33"/>
      <c r="V56" s="6"/>
      <c r="W56" s="32"/>
      <c r="X56" s="57"/>
      <c r="Y56" s="124"/>
      <c r="Z56" s="31"/>
      <c r="AA56" s="32"/>
      <c r="AB56" s="11"/>
      <c r="AC56" s="32"/>
      <c r="AD56" s="57"/>
      <c r="AE56" s="124"/>
      <c r="AF56" s="248"/>
      <c r="AG56" s="33"/>
      <c r="AH56" s="33"/>
      <c r="AI56" s="32"/>
      <c r="AJ56" s="70"/>
      <c r="AK56" s="124"/>
      <c r="AM56" s="32"/>
      <c r="AN56" s="11"/>
      <c r="AO56" s="32"/>
      <c r="AP56" s="22"/>
      <c r="AQ56" s="67"/>
      <c r="AR56" s="50"/>
      <c r="AS56" s="50"/>
      <c r="AT56" s="63"/>
      <c r="AU56" s="12"/>
    </row>
    <row r="57" spans="1:47" ht="12.75">
      <c r="A57" s="8"/>
      <c r="B57" s="376"/>
      <c r="C57" s="536"/>
      <c r="D57" s="124"/>
      <c r="E57" s="124"/>
      <c r="F57" s="248"/>
      <c r="G57" s="15"/>
      <c r="H57" s="11"/>
      <c r="I57" s="6"/>
      <c r="J57" s="53"/>
      <c r="K57" s="124"/>
      <c r="L57" s="124"/>
      <c r="M57" s="31"/>
      <c r="N57" s="596" t="s">
        <v>101</v>
      </c>
      <c r="O57" s="597"/>
      <c r="P57" s="598"/>
      <c r="Q57" s="992"/>
      <c r="R57" s="124"/>
      <c r="S57" s="124"/>
      <c r="T57" s="369"/>
      <c r="U57" s="33"/>
      <c r="V57" s="6"/>
      <c r="W57" s="32"/>
      <c r="X57" s="57"/>
      <c r="Y57" s="124"/>
      <c r="Z57" s="31"/>
      <c r="AA57" s="32"/>
      <c r="AB57" s="11"/>
      <c r="AC57" s="32"/>
      <c r="AD57" s="57"/>
      <c r="AE57" s="124"/>
      <c r="AF57" s="248"/>
      <c r="AG57" s="33"/>
      <c r="AH57" s="33"/>
      <c r="AI57" s="32"/>
      <c r="AJ57" s="70"/>
      <c r="AK57" s="124"/>
      <c r="AM57" s="32"/>
      <c r="AN57" s="11"/>
      <c r="AO57" s="32"/>
      <c r="AP57" s="22"/>
      <c r="AQ57" s="67"/>
      <c r="AR57" s="50"/>
      <c r="AS57" s="50"/>
      <c r="AT57" s="63"/>
      <c r="AU57" s="12"/>
    </row>
    <row r="58" spans="1:47" ht="12.75">
      <c r="A58" s="8"/>
      <c r="B58" s="376"/>
      <c r="C58" s="536"/>
      <c r="D58" s="124"/>
      <c r="E58" s="124"/>
      <c r="F58" s="248"/>
      <c r="G58" s="15"/>
      <c r="H58" s="11"/>
      <c r="I58" s="6"/>
      <c r="J58" s="53"/>
      <c r="K58" s="124"/>
      <c r="L58" s="124"/>
      <c r="M58" s="31"/>
      <c r="N58" s="596" t="s">
        <v>136</v>
      </c>
      <c r="O58" s="597" t="s">
        <v>135</v>
      </c>
      <c r="P58" s="598">
        <v>18</v>
      </c>
      <c r="Q58" s="992">
        <v>250</v>
      </c>
      <c r="R58" s="124"/>
      <c r="S58" s="124"/>
      <c r="T58" s="369"/>
      <c r="U58" s="33"/>
      <c r="V58" s="6"/>
      <c r="W58" s="32"/>
      <c r="X58" s="57"/>
      <c r="Y58" s="124"/>
      <c r="Z58" s="31"/>
      <c r="AA58" s="32"/>
      <c r="AB58" s="11"/>
      <c r="AC58" s="32"/>
      <c r="AD58" s="57"/>
      <c r="AE58" s="124"/>
      <c r="AF58" s="248"/>
      <c r="AG58" s="33"/>
      <c r="AH58" s="33"/>
      <c r="AI58" s="32"/>
      <c r="AJ58" s="70"/>
      <c r="AK58" s="124"/>
      <c r="AM58" s="32"/>
      <c r="AN58" s="11"/>
      <c r="AO58" s="32"/>
      <c r="AP58" s="22"/>
      <c r="AQ58" s="67"/>
      <c r="AR58" s="50"/>
      <c r="AS58" s="50"/>
      <c r="AT58" s="63"/>
      <c r="AU58" s="12"/>
    </row>
    <row r="59" spans="1:47" ht="12.75">
      <c r="A59" s="8"/>
      <c r="B59" s="376"/>
      <c r="C59" s="536"/>
      <c r="D59" s="124"/>
      <c r="E59" s="124"/>
      <c r="F59" s="248"/>
      <c r="G59" s="15"/>
      <c r="H59" s="11"/>
      <c r="I59" s="6"/>
      <c r="J59" s="53"/>
      <c r="K59" s="124"/>
      <c r="L59" s="124"/>
      <c r="M59" s="31"/>
      <c r="N59" s="583" t="s">
        <v>415</v>
      </c>
      <c r="O59" s="584"/>
      <c r="P59" s="585"/>
      <c r="Q59" s="995"/>
      <c r="R59" s="124"/>
      <c r="S59" s="124"/>
      <c r="T59" s="369"/>
      <c r="U59" s="33"/>
      <c r="V59" s="6"/>
      <c r="W59" s="32"/>
      <c r="X59" s="57"/>
      <c r="Y59" s="124"/>
      <c r="Z59" s="31"/>
      <c r="AA59" s="32"/>
      <c r="AB59" s="11"/>
      <c r="AC59" s="32"/>
      <c r="AD59" s="57"/>
      <c r="AE59" s="124"/>
      <c r="AF59" s="248"/>
      <c r="AG59" s="33"/>
      <c r="AH59" s="33"/>
      <c r="AI59" s="32"/>
      <c r="AJ59" s="70"/>
      <c r="AK59" s="124"/>
      <c r="AM59" s="32"/>
      <c r="AN59" s="11"/>
      <c r="AO59" s="32"/>
      <c r="AP59" s="22"/>
      <c r="AQ59" s="67"/>
      <c r="AR59" s="50"/>
      <c r="AS59" s="50"/>
      <c r="AT59" s="63"/>
      <c r="AU59" s="12"/>
    </row>
    <row r="60" spans="1:47" ht="12.75">
      <c r="A60" s="8"/>
      <c r="B60" s="376"/>
      <c r="C60" s="536"/>
      <c r="D60" s="124"/>
      <c r="E60" s="124"/>
      <c r="F60" s="248"/>
      <c r="G60" s="15"/>
      <c r="H60" s="11"/>
      <c r="I60" s="6"/>
      <c r="J60" s="53"/>
      <c r="K60" s="124"/>
      <c r="L60" s="124"/>
      <c r="M60" s="31"/>
      <c r="N60" s="583" t="s">
        <v>284</v>
      </c>
      <c r="O60" s="584" t="s">
        <v>135</v>
      </c>
      <c r="P60" s="585">
        <v>25</v>
      </c>
      <c r="Q60" s="995">
        <v>250</v>
      </c>
      <c r="R60" s="124"/>
      <c r="S60" s="124"/>
      <c r="T60" s="891"/>
      <c r="U60" s="33"/>
      <c r="V60" s="6"/>
      <c r="W60" s="32"/>
      <c r="X60" s="57"/>
      <c r="Y60" s="124"/>
      <c r="Z60" s="31"/>
      <c r="AA60" s="32"/>
      <c r="AB60" s="11"/>
      <c r="AC60" s="32"/>
      <c r="AD60" s="57"/>
      <c r="AE60" s="124"/>
      <c r="AF60" s="248"/>
      <c r="AG60" s="33"/>
      <c r="AH60" s="33"/>
      <c r="AI60" s="32"/>
      <c r="AJ60" s="70"/>
      <c r="AK60" s="124"/>
      <c r="AM60" s="32"/>
      <c r="AN60" s="11"/>
      <c r="AO60" s="32"/>
      <c r="AP60" s="22"/>
      <c r="AQ60" s="67"/>
      <c r="AR60" s="50"/>
      <c r="AS60" s="50"/>
      <c r="AT60" s="63"/>
      <c r="AU60" s="12"/>
    </row>
    <row r="61" spans="1:47" ht="12.75">
      <c r="A61" s="8"/>
      <c r="B61" s="376"/>
      <c r="C61" s="536"/>
      <c r="D61" s="124"/>
      <c r="E61" s="124"/>
      <c r="F61" s="248"/>
      <c r="G61" s="15"/>
      <c r="H61" s="11"/>
      <c r="I61" s="6"/>
      <c r="J61" s="53"/>
      <c r="K61" s="124"/>
      <c r="L61" s="124"/>
      <c r="M61" s="31"/>
      <c r="N61" s="583" t="s">
        <v>119</v>
      </c>
      <c r="O61" s="584"/>
      <c r="P61" s="585"/>
      <c r="Q61" s="995"/>
      <c r="R61" s="124"/>
      <c r="S61" s="124"/>
      <c r="T61" s="891"/>
      <c r="U61" s="33"/>
      <c r="V61" s="6"/>
      <c r="W61" s="32"/>
      <c r="X61" s="57"/>
      <c r="Y61" s="124"/>
      <c r="Z61" s="31"/>
      <c r="AA61" s="32"/>
      <c r="AB61" s="11"/>
      <c r="AC61" s="32"/>
      <c r="AD61" s="57"/>
      <c r="AE61" s="124"/>
      <c r="AF61" s="248"/>
      <c r="AG61" s="33"/>
      <c r="AH61" s="33"/>
      <c r="AI61" s="32"/>
      <c r="AJ61" s="70"/>
      <c r="AK61" s="124"/>
      <c r="AM61" s="32"/>
      <c r="AN61" s="11"/>
      <c r="AO61" s="32"/>
      <c r="AP61" s="22"/>
      <c r="AQ61" s="67"/>
      <c r="AR61" s="50"/>
      <c r="AS61" s="50"/>
      <c r="AT61" s="63"/>
      <c r="AU61" s="12"/>
    </row>
    <row r="62" spans="1:47" ht="12.75">
      <c r="A62" s="8"/>
      <c r="B62" s="783"/>
      <c r="C62" s="864"/>
      <c r="D62" s="135"/>
      <c r="E62" s="125"/>
      <c r="F62" s="248"/>
      <c r="G62" s="34"/>
      <c r="H62" s="19"/>
      <c r="I62" s="42"/>
      <c r="J62" s="61"/>
      <c r="K62" s="125"/>
      <c r="L62" s="125"/>
      <c r="M62" s="365"/>
      <c r="N62" s="742" t="s">
        <v>136</v>
      </c>
      <c r="O62" s="744" t="s">
        <v>411</v>
      </c>
      <c r="P62" s="743">
        <v>16</v>
      </c>
      <c r="Q62" s="745">
        <v>150</v>
      </c>
      <c r="R62" s="125"/>
      <c r="S62" s="125"/>
      <c r="T62" s="370"/>
      <c r="U62" s="30"/>
      <c r="V62" s="18"/>
      <c r="W62" s="19"/>
      <c r="X62" s="56"/>
      <c r="Y62" s="125"/>
      <c r="Z62" s="365"/>
      <c r="AA62" s="35"/>
      <c r="AB62" s="19"/>
      <c r="AC62" s="35"/>
      <c r="AD62" s="61"/>
      <c r="AE62" s="125"/>
      <c r="AF62" s="532"/>
      <c r="AG62" s="34"/>
      <c r="AH62" s="34"/>
      <c r="AI62" s="35"/>
      <c r="AJ62" s="199"/>
      <c r="AK62" s="125"/>
      <c r="AL62" s="674"/>
      <c r="AM62" s="35"/>
      <c r="AN62" s="19"/>
      <c r="AO62" s="35"/>
      <c r="AP62" s="42"/>
      <c r="AQ62" s="92"/>
      <c r="AR62" s="51"/>
      <c r="AS62" s="51"/>
      <c r="AT62" s="64"/>
      <c r="AU62" s="20"/>
    </row>
    <row r="63" spans="1:47" ht="15">
      <c r="A63" s="1601"/>
      <c r="B63" s="1628">
        <v>16</v>
      </c>
      <c r="C63" s="1623" t="s">
        <v>148</v>
      </c>
      <c r="D63" s="124" t="s">
        <v>148</v>
      </c>
      <c r="E63" s="124"/>
      <c r="F63" s="1183" t="s">
        <v>554</v>
      </c>
      <c r="G63" s="547" t="s">
        <v>344</v>
      </c>
      <c r="H63" s="548"/>
      <c r="I63" s="549"/>
      <c r="J63" s="550"/>
      <c r="K63" s="124"/>
      <c r="L63" s="124"/>
      <c r="M63" s="31"/>
      <c r="N63" s="10"/>
      <c r="O63" s="11"/>
      <c r="P63" s="6"/>
      <c r="Q63" s="53"/>
      <c r="R63" s="124"/>
      <c r="S63" s="124"/>
      <c r="T63" s="31"/>
      <c r="U63" s="32"/>
      <c r="V63" s="6"/>
      <c r="W63" s="32"/>
      <c r="X63" s="57"/>
      <c r="Y63" s="124"/>
      <c r="Z63" s="31"/>
      <c r="AA63" s="32"/>
      <c r="AB63" s="11"/>
      <c r="AC63" s="32"/>
      <c r="AD63" s="57"/>
      <c r="AE63" s="124"/>
      <c r="AF63" s="248"/>
      <c r="AG63" s="33"/>
      <c r="AH63" s="33"/>
      <c r="AI63" s="32"/>
      <c r="AJ63" s="70"/>
      <c r="AK63" s="124" t="s">
        <v>148</v>
      </c>
      <c r="AL63" s="116" t="s">
        <v>150</v>
      </c>
      <c r="AM63" s="10" t="s">
        <v>259</v>
      </c>
      <c r="AN63" s="11"/>
      <c r="AO63" s="11"/>
      <c r="AP63" s="6"/>
      <c r="AQ63" s="67"/>
      <c r="AR63" s="50"/>
      <c r="AS63" s="50"/>
      <c r="AT63" s="63"/>
      <c r="AU63" s="12"/>
    </row>
    <row r="64" spans="1:47" ht="14.25" customHeight="1">
      <c r="A64" s="8"/>
      <c r="B64" s="2100" t="s">
        <v>724</v>
      </c>
      <c r="C64" s="2101"/>
      <c r="D64" s="124"/>
      <c r="E64" s="124"/>
      <c r="F64" s="248" t="s">
        <v>268</v>
      </c>
      <c r="G64" s="970" t="s">
        <v>154</v>
      </c>
      <c r="H64" s="548" t="s">
        <v>410</v>
      </c>
      <c r="I64" s="549">
        <v>14</v>
      </c>
      <c r="J64" s="550">
        <v>120</v>
      </c>
      <c r="K64" s="124"/>
      <c r="L64" s="124"/>
      <c r="M64" s="31"/>
      <c r="N64" s="10"/>
      <c r="O64" s="11"/>
      <c r="P64" s="6"/>
      <c r="Q64" s="53"/>
      <c r="R64" s="124"/>
      <c r="S64" s="124"/>
      <c r="T64" s="31"/>
      <c r="U64" s="32"/>
      <c r="V64" s="6"/>
      <c r="W64" s="11"/>
      <c r="X64" s="53"/>
      <c r="Y64" s="124"/>
      <c r="Z64" s="31"/>
      <c r="AA64" s="32"/>
      <c r="AB64" s="11"/>
      <c r="AC64" s="32"/>
      <c r="AD64" s="57"/>
      <c r="AE64" s="124"/>
      <c r="AF64" s="248"/>
      <c r="AG64" s="33"/>
      <c r="AH64" s="33"/>
      <c r="AI64" s="32"/>
      <c r="AJ64" s="70"/>
      <c r="AK64" s="124"/>
      <c r="AL64" s="116"/>
      <c r="AM64" s="10" t="s">
        <v>190</v>
      </c>
      <c r="AN64" s="11" t="s">
        <v>410</v>
      </c>
      <c r="AO64" s="11">
        <v>14</v>
      </c>
      <c r="AP64" s="50" t="s">
        <v>343</v>
      </c>
      <c r="AQ64" s="67"/>
      <c r="AR64" s="50"/>
      <c r="AS64" s="50"/>
      <c r="AT64" s="63"/>
      <c r="AU64" s="12"/>
    </row>
    <row r="65" spans="1:47" ht="14.25" customHeight="1">
      <c r="A65" s="8"/>
      <c r="B65" s="2100"/>
      <c r="C65" s="2101"/>
      <c r="D65" s="124"/>
      <c r="E65" s="124"/>
      <c r="F65" s="369"/>
      <c r="G65" s="33"/>
      <c r="H65" s="11"/>
      <c r="I65" s="22"/>
      <c r="J65" s="57"/>
      <c r="K65" s="124"/>
      <c r="L65" s="124"/>
      <c r="M65" s="31"/>
      <c r="N65" s="10"/>
      <c r="O65" s="11"/>
      <c r="P65" s="6"/>
      <c r="Q65" s="53"/>
      <c r="R65" s="124"/>
      <c r="S65" s="124"/>
      <c r="T65" s="31"/>
      <c r="U65" s="32"/>
      <c r="V65" s="6"/>
      <c r="W65" s="11"/>
      <c r="X65" s="53"/>
      <c r="Y65" s="124"/>
      <c r="Z65" s="31"/>
      <c r="AA65" s="32"/>
      <c r="AB65" s="11"/>
      <c r="AC65" s="32"/>
      <c r="AD65" s="57"/>
      <c r="AE65" s="124"/>
      <c r="AF65" s="248"/>
      <c r="AG65" s="33"/>
      <c r="AH65" s="33"/>
      <c r="AI65" s="32"/>
      <c r="AJ65" s="70"/>
      <c r="AK65" s="124"/>
      <c r="AL65" s="116"/>
      <c r="AM65" s="10"/>
      <c r="AN65" s="11"/>
      <c r="AO65" s="11"/>
      <c r="AP65" s="6"/>
      <c r="AQ65" s="67"/>
      <c r="AR65" s="50"/>
      <c r="AS65" s="50"/>
      <c r="AT65" s="63"/>
      <c r="AU65" s="12"/>
    </row>
    <row r="66" spans="1:47" ht="15" customHeight="1" thickBot="1">
      <c r="A66" s="8"/>
      <c r="B66" s="2214"/>
      <c r="C66" s="2215"/>
      <c r="D66" s="126"/>
      <c r="E66" s="126"/>
      <c r="F66" s="894"/>
      <c r="G66" s="91"/>
      <c r="H66" s="79"/>
      <c r="I66" s="104"/>
      <c r="J66" s="105"/>
      <c r="K66" s="133"/>
      <c r="L66" s="126"/>
      <c r="M66" s="366"/>
      <c r="N66" s="78"/>
      <c r="O66" s="79"/>
      <c r="P66" s="77"/>
      <c r="Q66" s="76"/>
      <c r="R66" s="133"/>
      <c r="S66" s="126"/>
      <c r="T66" s="533"/>
      <c r="U66" s="78"/>
      <c r="V66" s="77"/>
      <c r="W66" s="79"/>
      <c r="X66" s="76"/>
      <c r="Y66" s="126"/>
      <c r="Z66" s="366"/>
      <c r="AA66" s="90"/>
      <c r="AB66" s="79"/>
      <c r="AC66" s="90"/>
      <c r="AD66" s="105"/>
      <c r="AE66" s="126"/>
      <c r="AF66" s="533"/>
      <c r="AG66" s="91"/>
      <c r="AH66" s="91"/>
      <c r="AI66" s="90"/>
      <c r="AJ66" s="200"/>
      <c r="AK66" s="126" t="s">
        <v>148</v>
      </c>
      <c r="AL66" s="366" t="s">
        <v>325</v>
      </c>
      <c r="AM66" s="90"/>
      <c r="AN66" s="79"/>
      <c r="AO66" s="90"/>
      <c r="AP66" s="104"/>
      <c r="AQ66" s="87"/>
      <c r="AR66" s="80"/>
      <c r="AS66" s="83"/>
      <c r="AT66" s="83"/>
      <c r="AU66" s="84"/>
    </row>
    <row r="67" spans="1:47" ht="15.75" thickTop="1">
      <c r="A67" s="1601"/>
      <c r="B67" s="1628">
        <v>17</v>
      </c>
      <c r="C67" s="1623" t="s">
        <v>151</v>
      </c>
      <c r="D67" s="124"/>
      <c r="E67" s="124"/>
      <c r="F67" s="248"/>
      <c r="G67" s="10"/>
      <c r="H67" s="11"/>
      <c r="I67" s="6"/>
      <c r="J67" s="53"/>
      <c r="K67" s="124"/>
      <c r="L67" s="124"/>
      <c r="M67" s="31"/>
      <c r="N67" s="10"/>
      <c r="O67" s="11"/>
      <c r="P67" s="6"/>
      <c r="Q67" s="53"/>
      <c r="R67" s="124" t="s">
        <v>151</v>
      </c>
      <c r="S67" s="124"/>
      <c r="T67" s="31" t="s">
        <v>322</v>
      </c>
      <c r="U67" s="32"/>
      <c r="V67" s="6"/>
      <c r="W67" s="32"/>
      <c r="X67" s="57"/>
      <c r="Y67" s="124"/>
      <c r="Z67" s="31"/>
      <c r="AA67" s="32"/>
      <c r="AB67" s="11"/>
      <c r="AC67" s="32"/>
      <c r="AD67" s="57"/>
      <c r="AE67" s="124"/>
      <c r="AF67" s="248"/>
      <c r="AG67" s="33"/>
      <c r="AH67" s="33"/>
      <c r="AI67" s="32"/>
      <c r="AJ67" s="70"/>
      <c r="AK67" s="124"/>
      <c r="AM67" s="32"/>
      <c r="AN67" s="11"/>
      <c r="AO67" s="32"/>
      <c r="AP67" s="22"/>
      <c r="AQ67" s="212"/>
      <c r="AR67" s="206"/>
      <c r="AS67" s="212"/>
      <c r="AT67" s="122"/>
      <c r="AU67" s="219"/>
    </row>
    <row r="68" spans="1:47" ht="12.75">
      <c r="A68" s="8"/>
      <c r="B68" s="2100" t="s">
        <v>725</v>
      </c>
      <c r="C68" s="2101"/>
      <c r="D68" s="124"/>
      <c r="E68" s="124"/>
      <c r="F68" s="248"/>
      <c r="G68" s="10"/>
      <c r="H68" s="11"/>
      <c r="I68" s="6"/>
      <c r="J68" s="53"/>
      <c r="K68" s="124"/>
      <c r="L68" s="124"/>
      <c r="M68" s="31"/>
      <c r="N68" s="10"/>
      <c r="O68" s="11"/>
      <c r="P68" s="6"/>
      <c r="Q68" s="53"/>
      <c r="R68" s="124"/>
      <c r="S68" s="124"/>
      <c r="T68" s="31"/>
      <c r="U68" s="32"/>
      <c r="V68" s="6"/>
      <c r="W68" s="11"/>
      <c r="X68" s="53"/>
      <c r="Y68" s="124"/>
      <c r="Z68" s="31"/>
      <c r="AA68" s="32"/>
      <c r="AB68" s="11"/>
      <c r="AC68" s="32"/>
      <c r="AD68" s="57"/>
      <c r="AE68" s="124"/>
      <c r="AF68" s="248"/>
      <c r="AG68" s="33"/>
      <c r="AH68" s="33"/>
      <c r="AI68" s="32"/>
      <c r="AJ68" s="70"/>
      <c r="AK68" s="124"/>
      <c r="AM68" s="32"/>
      <c r="AN68" s="11"/>
      <c r="AO68" s="32"/>
      <c r="AP68" s="22"/>
      <c r="AQ68" s="67"/>
      <c r="AR68" s="50"/>
      <c r="AS68" s="6"/>
      <c r="AT68" s="63"/>
      <c r="AU68" s="12"/>
    </row>
    <row r="69" spans="1:47" ht="12.75">
      <c r="A69" s="8"/>
      <c r="B69" s="2102"/>
      <c r="C69" s="2103"/>
      <c r="D69" s="125"/>
      <c r="E69" s="125"/>
      <c r="F69" s="532"/>
      <c r="G69" s="34"/>
      <c r="H69" s="19"/>
      <c r="I69" s="42"/>
      <c r="J69" s="61"/>
      <c r="K69" s="125"/>
      <c r="L69" s="125"/>
      <c r="M69" s="365"/>
      <c r="N69" s="17"/>
      <c r="O69" s="19"/>
      <c r="P69" s="18"/>
      <c r="Q69" s="56"/>
      <c r="R69" s="125"/>
      <c r="S69" s="125"/>
      <c r="T69" s="365"/>
      <c r="U69" s="35"/>
      <c r="V69" s="18"/>
      <c r="W69" s="19"/>
      <c r="X69" s="56"/>
      <c r="Y69" s="125"/>
      <c r="Z69" s="365"/>
      <c r="AA69" s="35"/>
      <c r="AB69" s="19"/>
      <c r="AC69" s="35"/>
      <c r="AD69" s="61"/>
      <c r="AE69" s="125"/>
      <c r="AF69" s="532"/>
      <c r="AG69" s="34"/>
      <c r="AH69" s="34"/>
      <c r="AI69" s="35"/>
      <c r="AJ69" s="199"/>
      <c r="AK69" s="125"/>
      <c r="AL69" s="674"/>
      <c r="AM69" s="35"/>
      <c r="AN69" s="19"/>
      <c r="AO69" s="35"/>
      <c r="AP69" s="42"/>
      <c r="AQ69" s="92"/>
      <c r="AR69" s="51"/>
      <c r="AS69" s="18"/>
      <c r="AT69" s="64"/>
      <c r="AU69" s="20"/>
    </row>
    <row r="70" spans="1:47" ht="12.75">
      <c r="A70" s="8" t="s">
        <v>362</v>
      </c>
      <c r="B70" s="376">
        <v>18</v>
      </c>
      <c r="C70" s="536" t="s">
        <v>134</v>
      </c>
      <c r="D70" s="124"/>
      <c r="E70" s="124"/>
      <c r="F70" s="248"/>
      <c r="G70" s="33"/>
      <c r="H70" s="11"/>
      <c r="I70" s="22"/>
      <c r="J70" s="57"/>
      <c r="K70" s="124"/>
      <c r="L70" s="124"/>
      <c r="M70" s="31"/>
      <c r="N70" s="10"/>
      <c r="O70" s="11"/>
      <c r="P70" s="6"/>
      <c r="Q70" s="53"/>
      <c r="R70" s="124"/>
      <c r="S70" s="124"/>
      <c r="T70" s="1465"/>
      <c r="U70" s="32"/>
      <c r="V70" s="6"/>
      <c r="W70" s="11"/>
      <c r="X70" s="53"/>
      <c r="Y70" s="124" t="s">
        <v>134</v>
      </c>
      <c r="Z70" s="534" t="s">
        <v>551</v>
      </c>
      <c r="AA70" s="1701"/>
      <c r="AB70" s="11"/>
      <c r="AC70" s="32"/>
      <c r="AD70" s="57"/>
      <c r="AE70" s="124"/>
      <c r="AF70" s="248"/>
      <c r="AG70" s="33"/>
      <c r="AH70" s="33"/>
      <c r="AI70" s="32"/>
      <c r="AJ70" s="70"/>
      <c r="AK70" s="124"/>
      <c r="AM70" s="32"/>
      <c r="AN70" s="11"/>
      <c r="AO70" s="32"/>
      <c r="AP70" s="22"/>
      <c r="AQ70" s="67"/>
      <c r="AR70" s="50"/>
      <c r="AS70" s="6"/>
      <c r="AT70" s="63"/>
      <c r="AU70" s="12"/>
    </row>
    <row r="71" spans="1:47" ht="12.75">
      <c r="A71" s="8"/>
      <c r="B71" s="376"/>
      <c r="C71" s="536"/>
      <c r="D71" s="124"/>
      <c r="E71" s="124"/>
      <c r="F71" s="248"/>
      <c r="G71" s="33"/>
      <c r="H71" s="11"/>
      <c r="I71" s="22"/>
      <c r="J71" s="57"/>
      <c r="K71" s="124"/>
      <c r="L71" s="124"/>
      <c r="M71" s="31"/>
      <c r="N71" s="10"/>
      <c r="O71" s="11"/>
      <c r="P71" s="6"/>
      <c r="Q71" s="53"/>
      <c r="R71" s="124"/>
      <c r="S71" s="124"/>
      <c r="T71" s="31"/>
      <c r="U71" s="32"/>
      <c r="V71" s="6"/>
      <c r="W71" s="11"/>
      <c r="X71" s="53"/>
      <c r="Y71" s="124"/>
      <c r="Z71" s="31"/>
      <c r="AA71" s="32"/>
      <c r="AB71" s="11"/>
      <c r="AC71" s="32"/>
      <c r="AD71" s="57"/>
      <c r="AE71" s="124"/>
      <c r="AF71" s="248"/>
      <c r="AG71" s="33"/>
      <c r="AH71" s="33"/>
      <c r="AI71" s="32"/>
      <c r="AJ71" s="70"/>
      <c r="AK71" s="124"/>
      <c r="AM71" s="32"/>
      <c r="AN71" s="11"/>
      <c r="AO71" s="32"/>
      <c r="AP71" s="22"/>
      <c r="AQ71" s="67"/>
      <c r="AR71" s="50"/>
      <c r="AS71" s="6"/>
      <c r="AT71" s="63"/>
      <c r="AU71" s="12"/>
    </row>
    <row r="72" spans="1:47" ht="12.75">
      <c r="A72" s="8"/>
      <c r="B72" s="783"/>
      <c r="C72" s="864"/>
      <c r="D72" s="125"/>
      <c r="E72" s="125"/>
      <c r="F72" s="532"/>
      <c r="G72" s="34"/>
      <c r="H72" s="19"/>
      <c r="I72" s="42"/>
      <c r="J72" s="61"/>
      <c r="K72" s="125"/>
      <c r="L72" s="125"/>
      <c r="M72" s="365"/>
      <c r="N72" s="17"/>
      <c r="O72" s="19"/>
      <c r="P72" s="18"/>
      <c r="Q72" s="56"/>
      <c r="R72" s="125"/>
      <c r="S72" s="125"/>
      <c r="T72" s="365"/>
      <c r="U72" s="35"/>
      <c r="V72" s="18"/>
      <c r="W72" s="19"/>
      <c r="X72" s="56"/>
      <c r="Y72" s="125"/>
      <c r="Z72" s="365"/>
      <c r="AA72" s="35"/>
      <c r="AB72" s="19"/>
      <c r="AC72" s="35"/>
      <c r="AD72" s="61"/>
      <c r="AE72" s="125"/>
      <c r="AF72" s="532"/>
      <c r="AG72" s="34"/>
      <c r="AH72" s="34"/>
      <c r="AI72" s="35"/>
      <c r="AJ72" s="199"/>
      <c r="AK72" s="125"/>
      <c r="AL72" s="674"/>
      <c r="AM72" s="35"/>
      <c r="AN72" s="19"/>
      <c r="AO72" s="35"/>
      <c r="AP72" s="42"/>
      <c r="AQ72" s="92"/>
      <c r="AR72" s="51"/>
      <c r="AS72" s="18"/>
      <c r="AT72" s="64"/>
      <c r="AU72" s="20"/>
    </row>
    <row r="73" spans="1:47" ht="12.75">
      <c r="A73" s="186"/>
      <c r="B73" s="376">
        <v>19</v>
      </c>
      <c r="C73" s="536" t="s">
        <v>137</v>
      </c>
      <c r="D73" s="124"/>
      <c r="E73" s="124"/>
      <c r="F73" s="248"/>
      <c r="G73" s="10"/>
      <c r="H73" s="11"/>
      <c r="I73" s="6"/>
      <c r="J73" s="53"/>
      <c r="K73" s="124" t="s">
        <v>137</v>
      </c>
      <c r="L73" s="124"/>
      <c r="M73" s="31" t="s">
        <v>503</v>
      </c>
      <c r="N73" s="10"/>
      <c r="O73" s="11"/>
      <c r="P73" s="6"/>
      <c r="Q73" s="53"/>
      <c r="R73" s="124"/>
      <c r="S73" s="124"/>
      <c r="T73" s="31"/>
      <c r="U73" s="32"/>
      <c r="V73" s="6"/>
      <c r="W73" s="11"/>
      <c r="X73" s="53"/>
      <c r="Y73" s="124"/>
      <c r="Z73" s="31"/>
      <c r="AA73" s="32"/>
      <c r="AB73" s="11"/>
      <c r="AC73" s="32"/>
      <c r="AD73" s="57"/>
      <c r="AE73" s="124"/>
      <c r="AF73" s="248"/>
      <c r="AG73" s="33"/>
      <c r="AH73" s="33"/>
      <c r="AI73" s="32"/>
      <c r="AJ73" s="70"/>
      <c r="AK73" s="124"/>
      <c r="AM73" s="32"/>
      <c r="AN73" s="11"/>
      <c r="AO73" s="32"/>
      <c r="AP73" s="22"/>
      <c r="AQ73" s="67"/>
      <c r="AR73" s="50"/>
      <c r="AS73" s="6"/>
      <c r="AT73" s="63"/>
      <c r="AU73" s="12"/>
    </row>
    <row r="74" spans="1:47" ht="12.75">
      <c r="A74" s="186"/>
      <c r="B74" s="376"/>
      <c r="C74" s="536"/>
      <c r="D74" s="124"/>
      <c r="E74" s="124"/>
      <c r="F74" s="248"/>
      <c r="G74" s="10"/>
      <c r="H74" s="11"/>
      <c r="I74" s="6"/>
      <c r="J74" s="53"/>
      <c r="K74" s="124"/>
      <c r="L74" s="124"/>
      <c r="M74" s="31"/>
      <c r="N74" s="10"/>
      <c r="O74" s="11"/>
      <c r="P74" s="6"/>
      <c r="Q74" s="53"/>
      <c r="R74" s="124"/>
      <c r="S74" s="124"/>
      <c r="T74" s="31"/>
      <c r="U74" s="32"/>
      <c r="V74" s="6"/>
      <c r="W74" s="376"/>
      <c r="X74" s="53"/>
      <c r="Y74" s="124"/>
      <c r="Z74" s="31"/>
      <c r="AA74" s="32"/>
      <c r="AB74" s="11"/>
      <c r="AC74" s="32"/>
      <c r="AD74" s="57"/>
      <c r="AE74" s="124"/>
      <c r="AF74" s="248"/>
      <c r="AG74" s="33"/>
      <c r="AH74" s="33"/>
      <c r="AI74" s="32"/>
      <c r="AJ74" s="70"/>
      <c r="AK74" s="124"/>
      <c r="AM74" s="32"/>
      <c r="AN74" s="11"/>
      <c r="AO74" s="32"/>
      <c r="AP74" s="22"/>
      <c r="AQ74" s="67"/>
      <c r="AR74" s="50"/>
      <c r="AS74" s="6"/>
      <c r="AT74" s="63"/>
      <c r="AU74" s="12"/>
    </row>
    <row r="75" spans="1:47" ht="12.75">
      <c r="A75" s="186"/>
      <c r="B75" s="783"/>
      <c r="C75" s="864"/>
      <c r="D75" s="125"/>
      <c r="E75" s="125"/>
      <c r="F75" s="532"/>
      <c r="G75" s="34"/>
      <c r="H75" s="19"/>
      <c r="I75" s="42"/>
      <c r="J75" s="61"/>
      <c r="K75" s="125"/>
      <c r="L75" s="125"/>
      <c r="M75" s="365"/>
      <c r="N75" s="17"/>
      <c r="O75" s="19"/>
      <c r="P75" s="18"/>
      <c r="Q75" s="56"/>
      <c r="R75" s="125"/>
      <c r="S75" s="125"/>
      <c r="T75" s="365"/>
      <c r="U75" s="35"/>
      <c r="V75" s="18"/>
      <c r="W75" s="19"/>
      <c r="X75" s="56"/>
      <c r="Y75" s="125"/>
      <c r="Z75" s="365"/>
      <c r="AA75" s="35"/>
      <c r="AB75" s="19"/>
      <c r="AC75" s="35"/>
      <c r="AD75" s="61"/>
      <c r="AE75" s="125"/>
      <c r="AF75" s="532"/>
      <c r="AG75" s="34"/>
      <c r="AH75" s="34"/>
      <c r="AI75" s="35"/>
      <c r="AJ75" s="199"/>
      <c r="AK75" s="125"/>
      <c r="AL75" s="674"/>
      <c r="AM75" s="35"/>
      <c r="AN75" s="19"/>
      <c r="AO75" s="35"/>
      <c r="AP75" s="42"/>
      <c r="AQ75" s="92"/>
      <c r="AR75" s="51"/>
      <c r="AS75" s="18"/>
      <c r="AT75" s="64"/>
      <c r="AU75" s="20"/>
    </row>
    <row r="76" spans="1:47" ht="12.75">
      <c r="A76" s="186"/>
      <c r="B76" s="376">
        <v>20</v>
      </c>
      <c r="C76" s="536" t="s">
        <v>140</v>
      </c>
      <c r="D76" s="124"/>
      <c r="E76" s="124"/>
      <c r="F76" s="248"/>
      <c r="G76" s="10"/>
      <c r="H76" s="11"/>
      <c r="I76" s="6"/>
      <c r="J76" s="53"/>
      <c r="K76" s="124"/>
      <c r="L76" s="124"/>
      <c r="M76" s="31"/>
      <c r="N76" s="10"/>
      <c r="O76" s="11"/>
      <c r="P76" s="6"/>
      <c r="Q76" s="53"/>
      <c r="R76" s="124" t="s">
        <v>140</v>
      </c>
      <c r="S76" s="124"/>
      <c r="T76" s="31" t="s">
        <v>397</v>
      </c>
      <c r="U76" s="32"/>
      <c r="V76" s="6"/>
      <c r="W76" s="11"/>
      <c r="X76" s="53"/>
      <c r="Y76" s="124"/>
      <c r="Z76" s="31"/>
      <c r="AA76" s="32"/>
      <c r="AB76" s="11"/>
      <c r="AC76" s="32"/>
      <c r="AD76" s="57"/>
      <c r="AE76" s="124"/>
      <c r="AF76" s="248"/>
      <c r="AG76" s="33"/>
      <c r="AH76" s="33"/>
      <c r="AI76" s="32"/>
      <c r="AJ76" s="70"/>
      <c r="AK76" s="124"/>
      <c r="AM76" s="32"/>
      <c r="AN76" s="11"/>
      <c r="AO76" s="32"/>
      <c r="AP76" s="22"/>
      <c r="AQ76" s="67"/>
      <c r="AR76" s="50"/>
      <c r="AS76" s="6"/>
      <c r="AT76" s="63"/>
      <c r="AU76" s="12"/>
    </row>
    <row r="77" spans="1:47" ht="12.75">
      <c r="A77" s="8"/>
      <c r="B77" s="376"/>
      <c r="C77" s="536"/>
      <c r="D77" s="124"/>
      <c r="E77" s="124"/>
      <c r="F77" s="248"/>
      <c r="G77" s="10"/>
      <c r="H77" s="11"/>
      <c r="I77" s="6"/>
      <c r="J77" s="53"/>
      <c r="K77" s="124"/>
      <c r="L77" s="124"/>
      <c r="M77" s="31"/>
      <c r="N77" s="10"/>
      <c r="O77" s="11"/>
      <c r="P77" s="6"/>
      <c r="Q77" s="53"/>
      <c r="R77" s="124"/>
      <c r="S77" s="124"/>
      <c r="T77" s="31"/>
      <c r="U77" s="32"/>
      <c r="V77" s="6"/>
      <c r="W77" s="11"/>
      <c r="X77" s="53"/>
      <c r="Y77" s="124"/>
      <c r="Z77" s="31"/>
      <c r="AA77" s="32"/>
      <c r="AB77" s="11"/>
      <c r="AC77" s="32"/>
      <c r="AD77" s="57"/>
      <c r="AE77" s="124"/>
      <c r="AF77" s="248"/>
      <c r="AG77" s="33"/>
      <c r="AH77" s="33"/>
      <c r="AI77" s="32"/>
      <c r="AJ77" s="70"/>
      <c r="AK77" s="124"/>
      <c r="AM77" s="32"/>
      <c r="AN77" s="11"/>
      <c r="AO77" s="32"/>
      <c r="AP77" s="22"/>
      <c r="AQ77" s="67"/>
      <c r="AR77" s="50"/>
      <c r="AS77" s="6"/>
      <c r="AT77" s="63"/>
      <c r="AU77" s="12"/>
    </row>
    <row r="78" spans="1:47" ht="12.75">
      <c r="A78" s="8"/>
      <c r="B78" s="783"/>
      <c r="C78" s="864"/>
      <c r="D78" s="125"/>
      <c r="E78" s="125"/>
      <c r="F78" s="532"/>
      <c r="G78" s="34"/>
      <c r="H78" s="19"/>
      <c r="I78" s="42"/>
      <c r="J78" s="61"/>
      <c r="K78" s="125"/>
      <c r="L78" s="125"/>
      <c r="M78" s="365"/>
      <c r="N78" s="17"/>
      <c r="O78" s="19"/>
      <c r="P78" s="18"/>
      <c r="Q78" s="56"/>
      <c r="R78" s="125"/>
      <c r="S78" s="125"/>
      <c r="T78" s="365"/>
      <c r="U78" s="35"/>
      <c r="V78" s="18"/>
      <c r="W78" s="19"/>
      <c r="X78" s="56"/>
      <c r="Y78" s="125"/>
      <c r="Z78" s="365"/>
      <c r="AA78" s="35"/>
      <c r="AB78" s="19"/>
      <c r="AC78" s="35"/>
      <c r="AD78" s="61"/>
      <c r="AE78" s="125"/>
      <c r="AF78" s="532"/>
      <c r="AG78" s="34"/>
      <c r="AH78" s="34"/>
      <c r="AI78" s="35"/>
      <c r="AJ78" s="199"/>
      <c r="AK78" s="125"/>
      <c r="AL78" s="674"/>
      <c r="AM78" s="35"/>
      <c r="AN78" s="19"/>
      <c r="AO78" s="35"/>
      <c r="AP78" s="42"/>
      <c r="AQ78" s="92"/>
      <c r="AR78" s="51"/>
      <c r="AS78" s="18"/>
      <c r="AT78" s="64"/>
      <c r="AU78" s="20"/>
    </row>
    <row r="79" spans="1:47" ht="12.75">
      <c r="A79" s="8"/>
      <c r="B79" s="669">
        <v>21</v>
      </c>
      <c r="C79" s="866" t="s">
        <v>142</v>
      </c>
      <c r="D79" s="124" t="s">
        <v>142</v>
      </c>
      <c r="E79" s="124" t="s">
        <v>559</v>
      </c>
      <c r="F79" s="248" t="s">
        <v>537</v>
      </c>
      <c r="G79" s="322"/>
      <c r="H79" s="94"/>
      <c r="I79" s="23"/>
      <c r="J79" s="253"/>
      <c r="K79" s="233"/>
      <c r="L79" s="233"/>
      <c r="M79" s="367"/>
      <c r="N79" s="97"/>
      <c r="O79" s="94"/>
      <c r="P79" s="95"/>
      <c r="Q79" s="96"/>
      <c r="R79" s="233"/>
      <c r="S79" s="233"/>
      <c r="T79" s="367"/>
      <c r="U79" s="247"/>
      <c r="V79" s="95"/>
      <c r="W79" s="94"/>
      <c r="X79" s="96"/>
      <c r="Y79" s="233" t="s">
        <v>142</v>
      </c>
      <c r="Z79" s="31" t="s">
        <v>551</v>
      </c>
      <c r="AA79" s="247"/>
      <c r="AB79" s="94"/>
      <c r="AC79" s="247"/>
      <c r="AD79" s="253"/>
      <c r="AE79" s="233"/>
      <c r="AF79" s="534"/>
      <c r="AG79" s="322"/>
      <c r="AH79" s="322"/>
      <c r="AI79" s="247"/>
      <c r="AJ79" s="361"/>
      <c r="AK79" s="233"/>
      <c r="AL79" s="680"/>
      <c r="AM79" s="247"/>
      <c r="AN79" s="94"/>
      <c r="AO79" s="247"/>
      <c r="AP79" s="23"/>
      <c r="AQ79" s="205"/>
      <c r="AR79" s="173"/>
      <c r="AS79" s="95"/>
      <c r="AT79" s="121"/>
      <c r="AU79" s="235"/>
    </row>
    <row r="80" spans="1:47" ht="12.75">
      <c r="A80" s="8"/>
      <c r="B80" s="376"/>
      <c r="C80" s="536"/>
      <c r="D80" s="124"/>
      <c r="E80" s="124"/>
      <c r="F80" s="248" t="s">
        <v>269</v>
      </c>
      <c r="G80" s="33"/>
      <c r="H80" s="11"/>
      <c r="I80" s="22"/>
      <c r="J80" s="57"/>
      <c r="K80" s="124"/>
      <c r="L80" s="124"/>
      <c r="M80" s="31"/>
      <c r="N80" s="10"/>
      <c r="O80" s="11"/>
      <c r="P80" s="6"/>
      <c r="Q80" s="53"/>
      <c r="R80" s="124"/>
      <c r="S80" s="124"/>
      <c r="T80" s="31"/>
      <c r="U80" s="32"/>
      <c r="V80" s="6"/>
      <c r="W80" s="11"/>
      <c r="X80" s="53"/>
      <c r="Y80" s="124"/>
      <c r="Z80" s="31"/>
      <c r="AA80" s="32"/>
      <c r="AB80" s="11"/>
      <c r="AC80" s="32"/>
      <c r="AD80" s="57"/>
      <c r="AE80" s="124"/>
      <c r="AF80" s="248"/>
      <c r="AG80" s="33"/>
      <c r="AH80" s="33"/>
      <c r="AI80" s="32"/>
      <c r="AJ80" s="70"/>
      <c r="AK80" s="124"/>
      <c r="AL80" s="39"/>
      <c r="AM80" s="32"/>
      <c r="AN80" s="11"/>
      <c r="AO80" s="32"/>
      <c r="AP80" s="22"/>
      <c r="AQ80" s="67"/>
      <c r="AR80" s="50"/>
      <c r="AS80" s="6"/>
      <c r="AT80" s="63"/>
      <c r="AU80" s="12"/>
    </row>
    <row r="81" spans="1:47" ht="12.75">
      <c r="A81" s="8"/>
      <c r="B81" s="783"/>
      <c r="C81" s="864"/>
      <c r="D81" s="125"/>
      <c r="E81" s="125"/>
      <c r="F81" s="532"/>
      <c r="G81" s="34"/>
      <c r="H81" s="19"/>
      <c r="I81" s="42"/>
      <c r="J81" s="61"/>
      <c r="K81" s="125"/>
      <c r="L81" s="125"/>
      <c r="M81" s="365"/>
      <c r="N81" s="17"/>
      <c r="O81" s="19"/>
      <c r="P81" s="18"/>
      <c r="Q81" s="56"/>
      <c r="R81" s="125"/>
      <c r="S81" s="125"/>
      <c r="T81" s="365"/>
      <c r="U81" s="35"/>
      <c r="V81" s="18"/>
      <c r="W81" s="19"/>
      <c r="X81" s="56"/>
      <c r="Y81" s="125"/>
      <c r="Z81" s="365"/>
      <c r="AA81" s="35"/>
      <c r="AB81" s="19"/>
      <c r="AC81" s="35"/>
      <c r="AD81" s="61"/>
      <c r="AE81" s="125"/>
      <c r="AF81" s="532"/>
      <c r="AG81" s="34"/>
      <c r="AH81" s="34"/>
      <c r="AI81" s="35"/>
      <c r="AJ81" s="199"/>
      <c r="AK81" s="125"/>
      <c r="AL81" s="674"/>
      <c r="AM81" s="35"/>
      <c r="AN81" s="19"/>
      <c r="AO81" s="35"/>
      <c r="AP81" s="42"/>
      <c r="AQ81" s="92"/>
      <c r="AR81" s="51"/>
      <c r="AS81" s="18"/>
      <c r="AT81" s="64"/>
      <c r="AU81" s="20"/>
    </row>
    <row r="82" spans="1:47" ht="12.75">
      <c r="A82" s="8"/>
      <c r="B82" s="669">
        <v>22</v>
      </c>
      <c r="C82" s="866" t="s">
        <v>144</v>
      </c>
      <c r="D82" s="233"/>
      <c r="E82" s="233"/>
      <c r="F82" s="534"/>
      <c r="G82" s="322"/>
      <c r="H82" s="94"/>
      <c r="I82" s="23"/>
      <c r="J82" s="253"/>
      <c r="K82" s="251" t="s">
        <v>144</v>
      </c>
      <c r="L82" s="233"/>
      <c r="M82" s="367" t="s">
        <v>503</v>
      </c>
      <c r="N82" s="1060" t="s">
        <v>502</v>
      </c>
      <c r="O82" s="1061"/>
      <c r="P82" s="1061"/>
      <c r="Q82" s="1063"/>
      <c r="R82" s="233" t="s">
        <v>144</v>
      </c>
      <c r="S82" s="233"/>
      <c r="T82" s="367" t="s">
        <v>322</v>
      </c>
      <c r="U82" s="247"/>
      <c r="V82" s="95"/>
      <c r="W82" s="94"/>
      <c r="X82" s="96"/>
      <c r="Y82" s="233"/>
      <c r="Z82" s="367"/>
      <c r="AA82" s="247"/>
      <c r="AB82" s="94"/>
      <c r="AC82" s="247"/>
      <c r="AD82" s="253"/>
      <c r="AE82" s="233"/>
      <c r="AF82" s="534"/>
      <c r="AG82" s="322"/>
      <c r="AH82" s="322"/>
      <c r="AI82" s="247"/>
      <c r="AJ82" s="361"/>
      <c r="AK82" s="233"/>
      <c r="AL82" s="680"/>
      <c r="AM82" s="247"/>
      <c r="AN82" s="94"/>
      <c r="AO82" s="247"/>
      <c r="AP82" s="23"/>
      <c r="AQ82" s="205"/>
      <c r="AR82" s="173"/>
      <c r="AS82" s="95"/>
      <c r="AT82" s="121"/>
      <c r="AU82" s="235"/>
    </row>
    <row r="83" spans="1:47" ht="12.75">
      <c r="A83" s="8"/>
      <c r="B83" s="376"/>
      <c r="C83" s="536"/>
      <c r="D83" s="124"/>
      <c r="E83" s="124"/>
      <c r="F83" s="248"/>
      <c r="G83" s="33"/>
      <c r="H83" s="11"/>
      <c r="I83" s="22"/>
      <c r="J83" s="57"/>
      <c r="K83" s="124"/>
      <c r="L83" s="124"/>
      <c r="M83" s="31"/>
      <c r="N83" s="583" t="s">
        <v>141</v>
      </c>
      <c r="O83" s="584" t="s">
        <v>411</v>
      </c>
      <c r="P83" s="584">
        <v>11</v>
      </c>
      <c r="Q83" s="995">
        <v>150</v>
      </c>
      <c r="R83" s="124"/>
      <c r="S83" s="124"/>
      <c r="T83" s="31"/>
      <c r="U83" s="32"/>
      <c r="V83" s="6"/>
      <c r="W83" s="11"/>
      <c r="X83" s="53"/>
      <c r="Y83" s="124"/>
      <c r="Z83" s="31"/>
      <c r="AA83" s="32"/>
      <c r="AB83" s="11"/>
      <c r="AC83" s="32"/>
      <c r="AD83" s="57"/>
      <c r="AE83" s="124"/>
      <c r="AF83" s="248"/>
      <c r="AG83" s="33"/>
      <c r="AH83" s="33"/>
      <c r="AI83" s="32"/>
      <c r="AJ83" s="70"/>
      <c r="AK83" s="124"/>
      <c r="AL83" s="39"/>
      <c r="AM83" s="32"/>
      <c r="AN83" s="11"/>
      <c r="AO83" s="32"/>
      <c r="AP83" s="22"/>
      <c r="AQ83" s="67"/>
      <c r="AR83" s="50"/>
      <c r="AS83" s="6"/>
      <c r="AT83" s="63"/>
      <c r="AU83" s="12"/>
    </row>
    <row r="84" spans="1:47" ht="12.75">
      <c r="A84" s="8"/>
      <c r="B84" s="376"/>
      <c r="C84" s="536"/>
      <c r="D84" s="124"/>
      <c r="E84" s="124"/>
      <c r="F84" s="248"/>
      <c r="G84" s="33"/>
      <c r="H84" s="11"/>
      <c r="I84" s="22"/>
      <c r="J84" s="57"/>
      <c r="K84" s="124"/>
      <c r="L84" s="124"/>
      <c r="M84" s="31"/>
      <c r="N84" s="768" t="s">
        <v>536</v>
      </c>
      <c r="O84" s="787"/>
      <c r="P84" s="787"/>
      <c r="Q84" s="755"/>
      <c r="R84" s="124"/>
      <c r="S84" s="124"/>
      <c r="T84" s="31"/>
      <c r="U84" s="32"/>
      <c r="V84" s="6"/>
      <c r="W84" s="11"/>
      <c r="X84" s="53"/>
      <c r="Y84" s="124"/>
      <c r="Z84" s="31"/>
      <c r="AA84" s="32"/>
      <c r="AB84" s="11"/>
      <c r="AC84" s="32"/>
      <c r="AD84" s="57"/>
      <c r="AE84" s="124"/>
      <c r="AF84" s="248"/>
      <c r="AG84" s="33"/>
      <c r="AH84" s="33"/>
      <c r="AI84" s="32"/>
      <c r="AJ84" s="70"/>
      <c r="AK84" s="124"/>
      <c r="AL84" s="39"/>
      <c r="AM84" s="32"/>
      <c r="AN84" s="11"/>
      <c r="AO84" s="32"/>
      <c r="AP84" s="22"/>
      <c r="AQ84" s="67"/>
      <c r="AR84" s="50"/>
      <c r="AS84" s="6"/>
      <c r="AT84" s="63"/>
      <c r="AU84" s="12"/>
    </row>
    <row r="85" spans="1:47" ht="12.75">
      <c r="A85" s="8"/>
      <c r="B85" s="783"/>
      <c r="C85" s="864"/>
      <c r="D85" s="125"/>
      <c r="E85" s="125"/>
      <c r="F85" s="532"/>
      <c r="G85" s="34"/>
      <c r="H85" s="19"/>
      <c r="I85" s="42"/>
      <c r="J85" s="61"/>
      <c r="K85" s="125"/>
      <c r="L85" s="125"/>
      <c r="M85" s="365"/>
      <c r="N85" s="1089" t="s">
        <v>141</v>
      </c>
      <c r="O85" s="1090" t="s">
        <v>410</v>
      </c>
      <c r="P85" s="1090">
        <v>10</v>
      </c>
      <c r="Q85" s="1287">
        <v>150</v>
      </c>
      <c r="R85" s="125"/>
      <c r="S85" s="125"/>
      <c r="T85" s="365"/>
      <c r="U85" s="35"/>
      <c r="V85" s="18"/>
      <c r="W85" s="19"/>
      <c r="X85" s="56"/>
      <c r="Y85" s="125"/>
      <c r="Z85" s="365"/>
      <c r="AA85" s="35"/>
      <c r="AB85" s="19"/>
      <c r="AC85" s="35"/>
      <c r="AD85" s="61"/>
      <c r="AE85" s="125"/>
      <c r="AF85" s="532"/>
      <c r="AG85" s="34"/>
      <c r="AH85" s="34"/>
      <c r="AI85" s="35"/>
      <c r="AJ85" s="199"/>
      <c r="AK85" s="125"/>
      <c r="AL85" s="674"/>
      <c r="AM85" s="35"/>
      <c r="AN85" s="19"/>
      <c r="AO85" s="35"/>
      <c r="AP85" s="42"/>
      <c r="AQ85" s="92"/>
      <c r="AR85" s="51"/>
      <c r="AS85" s="18"/>
      <c r="AT85" s="64"/>
      <c r="AU85" s="20"/>
    </row>
    <row r="86" spans="1:47" ht="12.75">
      <c r="A86" s="8"/>
      <c r="B86" s="669">
        <v>23</v>
      </c>
      <c r="C86" s="866" t="s">
        <v>675</v>
      </c>
      <c r="D86" s="124" t="s">
        <v>148</v>
      </c>
      <c r="E86" s="124"/>
      <c r="F86" s="248" t="s">
        <v>149</v>
      </c>
      <c r="G86" s="980"/>
      <c r="H86" s="555"/>
      <c r="I86" s="558"/>
      <c r="J86" s="556"/>
      <c r="K86" s="233"/>
      <c r="L86" s="233"/>
      <c r="M86" s="367"/>
      <c r="N86" s="97"/>
      <c r="O86" s="94"/>
      <c r="P86" s="95"/>
      <c r="Q86" s="96"/>
      <c r="R86" s="233"/>
      <c r="S86" s="233"/>
      <c r="T86" s="367"/>
      <c r="U86" s="247"/>
      <c r="V86" s="95"/>
      <c r="W86" s="94"/>
      <c r="X86" s="96"/>
      <c r="Y86" s="233"/>
      <c r="Z86" s="367"/>
      <c r="AA86" s="247"/>
      <c r="AB86" s="94"/>
      <c r="AC86" s="247"/>
      <c r="AD86" s="253"/>
      <c r="AE86" s="233"/>
      <c r="AF86" s="534"/>
      <c r="AG86" s="322"/>
      <c r="AH86" s="322"/>
      <c r="AI86" s="247"/>
      <c r="AJ86" s="361"/>
      <c r="AK86" s="233"/>
      <c r="AL86" s="680"/>
      <c r="AM86" s="247"/>
      <c r="AN86" s="94"/>
      <c r="AO86" s="247"/>
      <c r="AP86" s="23"/>
      <c r="AQ86" s="205"/>
      <c r="AR86" s="173"/>
      <c r="AS86" s="95"/>
      <c r="AT86" s="121"/>
      <c r="AU86" s="235"/>
    </row>
    <row r="87" spans="1:47" ht="12.75">
      <c r="A87" s="8"/>
      <c r="B87" s="376"/>
      <c r="C87" s="536"/>
      <c r="D87" s="124"/>
      <c r="E87" s="124"/>
      <c r="F87" s="248"/>
      <c r="G87" s="561"/>
      <c r="H87" s="552"/>
      <c r="I87" s="553"/>
      <c r="J87" s="986"/>
      <c r="K87" s="124"/>
      <c r="L87" s="124"/>
      <c r="M87" s="31"/>
      <c r="N87" s="10"/>
      <c r="O87" s="11"/>
      <c r="P87" s="6"/>
      <c r="Q87" s="53"/>
      <c r="R87" s="124"/>
      <c r="S87" s="124"/>
      <c r="T87" s="31"/>
      <c r="U87" s="32"/>
      <c r="V87" s="6"/>
      <c r="W87" s="11"/>
      <c r="X87" s="53"/>
      <c r="Y87" s="124"/>
      <c r="Z87" s="31"/>
      <c r="AA87" s="32"/>
      <c r="AB87" s="11"/>
      <c r="AC87" s="32"/>
      <c r="AD87" s="57"/>
      <c r="AE87" s="124"/>
      <c r="AF87" s="248"/>
      <c r="AG87" s="33"/>
      <c r="AH87" s="33"/>
      <c r="AI87" s="32"/>
      <c r="AJ87" s="70"/>
      <c r="AK87" s="124"/>
      <c r="AL87" s="39"/>
      <c r="AM87" s="32"/>
      <c r="AN87" s="11"/>
      <c r="AO87" s="32"/>
      <c r="AP87" s="22"/>
      <c r="AQ87" s="67"/>
      <c r="AR87" s="50"/>
      <c r="AS87" s="6"/>
      <c r="AT87" s="63"/>
      <c r="AU87" s="12"/>
    </row>
    <row r="88" spans="1:47" ht="13.5" thickBot="1">
      <c r="A88" s="8"/>
      <c r="B88" s="376"/>
      <c r="C88" s="536"/>
      <c r="D88" s="124"/>
      <c r="E88" s="124"/>
      <c r="F88" s="248"/>
      <c r="G88" s="33"/>
      <c r="H88" s="11"/>
      <c r="I88" s="22"/>
      <c r="J88" s="57"/>
      <c r="K88" s="124"/>
      <c r="L88" s="124"/>
      <c r="M88" s="31"/>
      <c r="N88" s="10"/>
      <c r="O88" s="11"/>
      <c r="P88" s="6"/>
      <c r="Q88" s="53"/>
      <c r="R88" s="124"/>
      <c r="S88" s="124"/>
      <c r="T88" s="31"/>
      <c r="U88" s="32"/>
      <c r="V88" s="6"/>
      <c r="W88" s="11"/>
      <c r="X88" s="53"/>
      <c r="Y88" s="124"/>
      <c r="Z88" s="31"/>
      <c r="AA88" s="32"/>
      <c r="AB88" s="11"/>
      <c r="AC88" s="32"/>
      <c r="AD88" s="57"/>
      <c r="AE88" s="124"/>
      <c r="AF88" s="248"/>
      <c r="AG88" s="33"/>
      <c r="AH88" s="33"/>
      <c r="AI88" s="32"/>
      <c r="AJ88" s="70"/>
      <c r="AK88" s="124"/>
      <c r="AL88" s="39"/>
      <c r="AM88" s="32"/>
      <c r="AN88" s="11"/>
      <c r="AO88" s="32"/>
      <c r="AP88" s="22"/>
      <c r="AQ88" s="67"/>
      <c r="AR88" s="50"/>
      <c r="AS88" s="6"/>
      <c r="AT88" s="63"/>
      <c r="AU88" s="12"/>
    </row>
    <row r="89" spans="1:47" ht="13.5" thickTop="1">
      <c r="A89" s="8"/>
      <c r="B89" s="1620">
        <v>24</v>
      </c>
      <c r="C89" s="1123" t="s">
        <v>151</v>
      </c>
      <c r="D89" s="240"/>
      <c r="E89" s="240"/>
      <c r="F89" s="542"/>
      <c r="G89" s="1908"/>
      <c r="H89" s="228"/>
      <c r="I89" s="1909"/>
      <c r="J89" s="1910"/>
      <c r="K89" s="240"/>
      <c r="L89" s="240"/>
      <c r="M89" s="676"/>
      <c r="N89" s="239"/>
      <c r="O89" s="228"/>
      <c r="P89" s="229"/>
      <c r="Q89" s="230"/>
      <c r="R89" s="240"/>
      <c r="S89" s="240"/>
      <c r="T89" s="676"/>
      <c r="U89" s="1911"/>
      <c r="V89" s="229"/>
      <c r="W89" s="228"/>
      <c r="X89" s="230"/>
      <c r="Y89" s="240" t="s">
        <v>151</v>
      </c>
      <c r="Z89" s="676" t="s">
        <v>552</v>
      </c>
      <c r="AA89" s="1911"/>
      <c r="AB89" s="228"/>
      <c r="AC89" s="1911"/>
      <c r="AD89" s="1910"/>
      <c r="AE89" s="240"/>
      <c r="AF89" s="542"/>
      <c r="AG89" s="1908"/>
      <c r="AH89" s="1908"/>
      <c r="AI89" s="1911"/>
      <c r="AJ89" s="1912"/>
      <c r="AK89" s="240"/>
      <c r="AL89" s="1913"/>
      <c r="AM89" s="1911"/>
      <c r="AN89" s="228"/>
      <c r="AO89" s="1911"/>
      <c r="AP89" s="1909"/>
      <c r="AQ89" s="229"/>
      <c r="AR89" s="206"/>
      <c r="AS89" s="229"/>
      <c r="AT89" s="122"/>
      <c r="AU89" s="219"/>
    </row>
    <row r="90" spans="1:47" ht="12.75">
      <c r="A90" s="8"/>
      <c r="B90" s="376"/>
      <c r="C90" s="536"/>
      <c r="D90" s="124"/>
      <c r="E90" s="124"/>
      <c r="F90" s="248"/>
      <c r="G90" s="33"/>
      <c r="H90" s="11"/>
      <c r="I90" s="22"/>
      <c r="J90" s="57"/>
      <c r="K90" s="124"/>
      <c r="L90" s="124"/>
      <c r="M90" s="31"/>
      <c r="N90" s="10"/>
      <c r="O90" s="11"/>
      <c r="P90" s="6"/>
      <c r="Q90" s="53"/>
      <c r="R90" s="124"/>
      <c r="S90" s="124"/>
      <c r="T90" s="31"/>
      <c r="U90" s="32"/>
      <c r="V90" s="6"/>
      <c r="W90" s="11"/>
      <c r="X90" s="53"/>
      <c r="Y90" s="124"/>
      <c r="Z90" s="31"/>
      <c r="AA90" s="32"/>
      <c r="AB90" s="11"/>
      <c r="AC90" s="32"/>
      <c r="AD90" s="57"/>
      <c r="AE90" s="124"/>
      <c r="AF90" s="248"/>
      <c r="AG90" s="33"/>
      <c r="AH90" s="33"/>
      <c r="AI90" s="32"/>
      <c r="AJ90" s="70"/>
      <c r="AK90" s="124"/>
      <c r="AL90" s="39"/>
      <c r="AM90" s="32"/>
      <c r="AN90" s="11"/>
      <c r="AO90" s="32"/>
      <c r="AP90" s="22"/>
      <c r="AQ90" s="6"/>
      <c r="AR90" s="50"/>
      <c r="AS90" s="6"/>
      <c r="AT90" s="63"/>
      <c r="AU90" s="12"/>
    </row>
    <row r="91" spans="1:47" ht="13.5" thickBot="1">
      <c r="A91" s="8"/>
      <c r="B91" s="376"/>
      <c r="C91" s="536"/>
      <c r="D91" s="124"/>
      <c r="E91" s="124"/>
      <c r="F91" s="248"/>
      <c r="G91" s="33"/>
      <c r="H91" s="11"/>
      <c r="I91" s="22"/>
      <c r="J91" s="57"/>
      <c r="K91" s="124"/>
      <c r="L91" s="124"/>
      <c r="M91" s="31"/>
      <c r="N91" s="10"/>
      <c r="O91" s="11"/>
      <c r="P91" s="6"/>
      <c r="Q91" s="53"/>
      <c r="R91" s="124"/>
      <c r="S91" s="124"/>
      <c r="T91" s="31"/>
      <c r="U91" s="32"/>
      <c r="V91" s="6"/>
      <c r="W91" s="11"/>
      <c r="X91" s="53"/>
      <c r="Y91" s="124"/>
      <c r="Z91" s="31"/>
      <c r="AA91" s="32"/>
      <c r="AB91" s="11"/>
      <c r="AC91" s="32"/>
      <c r="AD91" s="57"/>
      <c r="AE91" s="124"/>
      <c r="AF91" s="248"/>
      <c r="AG91" s="33"/>
      <c r="AH91" s="33"/>
      <c r="AI91" s="32"/>
      <c r="AJ91" s="70"/>
      <c r="AK91" s="124"/>
      <c r="AL91" s="39"/>
      <c r="AM91" s="32"/>
      <c r="AN91" s="11"/>
      <c r="AO91" s="32"/>
      <c r="AP91" s="22"/>
      <c r="AQ91" s="6"/>
      <c r="AR91" s="50"/>
      <c r="AS91" s="6"/>
      <c r="AT91" s="63"/>
      <c r="AU91" s="12"/>
    </row>
    <row r="92" spans="1:47" ht="16.5" thickBot="1" thickTop="1">
      <c r="A92" s="1601" t="s">
        <v>674</v>
      </c>
      <c r="B92" s="1626">
        <v>25</v>
      </c>
      <c r="C92" s="1627" t="s">
        <v>134</v>
      </c>
      <c r="D92" s="999"/>
      <c r="E92" s="999"/>
      <c r="F92" s="1000"/>
      <c r="G92" s="1001"/>
      <c r="H92" s="1002"/>
      <c r="I92" s="1003"/>
      <c r="J92" s="1004"/>
      <c r="K92" s="999"/>
      <c r="L92" s="999"/>
      <c r="M92" s="1005"/>
      <c r="N92" s="1006"/>
      <c r="O92" s="1007"/>
      <c r="P92" s="999"/>
      <c r="Q92" s="1008"/>
      <c r="R92" s="999"/>
      <c r="S92" s="999"/>
      <c r="T92" s="1005"/>
      <c r="U92" s="1009"/>
      <c r="V92" s="999"/>
      <c r="W92" s="1007"/>
      <c r="X92" s="1008"/>
      <c r="Y92" s="999"/>
      <c r="Z92" s="1005"/>
      <c r="AA92" s="1009"/>
      <c r="AB92" s="1007"/>
      <c r="AC92" s="1009"/>
      <c r="AD92" s="1010"/>
      <c r="AE92" s="999"/>
      <c r="AF92" s="1011"/>
      <c r="AG92" s="1012"/>
      <c r="AH92" s="1012"/>
      <c r="AI92" s="1009"/>
      <c r="AJ92" s="1013"/>
      <c r="AK92" s="999"/>
      <c r="AL92" s="1014"/>
      <c r="AM92" s="1009"/>
      <c r="AN92" s="1007"/>
      <c r="AO92" s="1009"/>
      <c r="AP92" s="1015"/>
      <c r="AQ92" s="846"/>
      <c r="AR92" s="845"/>
      <c r="AS92" s="846"/>
      <c r="AT92" s="856"/>
      <c r="AU92" s="857"/>
    </row>
    <row r="93" spans="1:47" ht="13.5" thickTop="1">
      <c r="A93" s="28"/>
      <c r="B93" s="2216" t="s">
        <v>726</v>
      </c>
      <c r="C93" s="2217"/>
      <c r="D93" s="846"/>
      <c r="E93" s="846"/>
      <c r="F93" s="858"/>
      <c r="G93" s="847"/>
      <c r="H93" s="848"/>
      <c r="I93" s="849"/>
      <c r="J93" s="1016"/>
      <c r="K93" s="846"/>
      <c r="L93" s="846"/>
      <c r="M93" s="850"/>
      <c r="N93" s="851"/>
      <c r="O93" s="852"/>
      <c r="P93" s="846"/>
      <c r="Q93" s="1017"/>
      <c r="R93" s="846"/>
      <c r="S93" s="846"/>
      <c r="T93" s="850"/>
      <c r="U93" s="853"/>
      <c r="V93" s="846"/>
      <c r="W93" s="852"/>
      <c r="X93" s="1017"/>
      <c r="Y93" s="846"/>
      <c r="Z93" s="850"/>
      <c r="AA93" s="853"/>
      <c r="AB93" s="852"/>
      <c r="AC93" s="853"/>
      <c r="AD93" s="1018"/>
      <c r="AE93" s="846"/>
      <c r="AF93" s="2069"/>
      <c r="AG93" s="854"/>
      <c r="AH93" s="854"/>
      <c r="AI93" s="853"/>
      <c r="AJ93" s="855"/>
      <c r="AK93" s="846"/>
      <c r="AL93" s="878"/>
      <c r="AM93" s="853"/>
      <c r="AN93" s="852"/>
      <c r="AO93" s="853"/>
      <c r="AP93" s="1019"/>
      <c r="AQ93" s="846"/>
      <c r="AR93" s="845"/>
      <c r="AS93" s="846"/>
      <c r="AT93" s="856"/>
      <c r="AU93" s="857"/>
    </row>
    <row r="94" spans="1:47" ht="12.75">
      <c r="A94" s="28"/>
      <c r="B94" s="2218"/>
      <c r="C94" s="2219"/>
      <c r="D94" s="1166"/>
      <c r="E94" s="1166"/>
      <c r="F94" s="1167"/>
      <c r="G94" s="1168"/>
      <c r="H94" s="1169"/>
      <c r="I94" s="1170"/>
      <c r="J94" s="1171"/>
      <c r="K94" s="1166"/>
      <c r="L94" s="1166"/>
      <c r="M94" s="1172"/>
      <c r="N94" s="1173"/>
      <c r="O94" s="1169"/>
      <c r="P94" s="1166"/>
      <c r="Q94" s="1174"/>
      <c r="R94" s="1166"/>
      <c r="S94" s="1166"/>
      <c r="T94" s="1172"/>
      <c r="U94" s="1175"/>
      <c r="V94" s="1166"/>
      <c r="W94" s="1169"/>
      <c r="X94" s="1174"/>
      <c r="Y94" s="1166"/>
      <c r="Z94" s="1172"/>
      <c r="AA94" s="1175"/>
      <c r="AB94" s="1169"/>
      <c r="AC94" s="1175"/>
      <c r="AD94" s="1171"/>
      <c r="AE94" s="1166"/>
      <c r="AF94" s="1167"/>
      <c r="AG94" s="1168"/>
      <c r="AH94" s="1168"/>
      <c r="AI94" s="1175"/>
      <c r="AJ94" s="1176"/>
      <c r="AK94" s="1166"/>
      <c r="AL94" s="1177"/>
      <c r="AM94" s="1175"/>
      <c r="AN94" s="1169"/>
      <c r="AO94" s="1175"/>
      <c r="AP94" s="1178"/>
      <c r="AQ94" s="1166"/>
      <c r="AR94" s="1165"/>
      <c r="AS94" s="1166"/>
      <c r="AT94" s="1179"/>
      <c r="AU94" s="1180"/>
    </row>
    <row r="95" spans="1:47" ht="15">
      <c r="A95" s="1601" t="s">
        <v>674</v>
      </c>
      <c r="B95" s="1629">
        <v>26</v>
      </c>
      <c r="C95" s="1630" t="s">
        <v>137</v>
      </c>
      <c r="D95" s="1181" t="s">
        <v>137</v>
      </c>
      <c r="E95" s="124"/>
      <c r="F95" s="1183" t="s">
        <v>554</v>
      </c>
      <c r="G95" s="1915" t="s">
        <v>139</v>
      </c>
      <c r="H95" s="1916"/>
      <c r="I95" s="1917"/>
      <c r="J95" s="1918"/>
      <c r="K95" s="1181"/>
      <c r="L95" s="946"/>
      <c r="M95" s="1196"/>
      <c r="N95" s="1197"/>
      <c r="O95" s="1185"/>
      <c r="P95" s="1185"/>
      <c r="Q95" s="1186"/>
      <c r="R95" s="1181"/>
      <c r="S95" s="1182"/>
      <c r="T95" s="1183"/>
      <c r="U95" s="1184"/>
      <c r="V95" s="1185"/>
      <c r="W95" s="1185"/>
      <c r="X95" s="1186"/>
      <c r="Y95" s="1181"/>
      <c r="Z95" s="1183"/>
      <c r="AA95" s="1184"/>
      <c r="AB95" s="1185"/>
      <c r="AC95" s="1184"/>
      <c r="AD95" s="1187"/>
      <c r="AE95" s="1181"/>
      <c r="AF95" s="1183"/>
      <c r="AG95" s="1188"/>
      <c r="AH95" s="1188"/>
      <c r="AI95" s="1184"/>
      <c r="AJ95" s="1189"/>
      <c r="AK95" s="1190"/>
      <c r="AL95" s="1191"/>
      <c r="AM95" s="1184"/>
      <c r="AN95" s="1185"/>
      <c r="AO95" s="1184"/>
      <c r="AP95" s="1187"/>
      <c r="AQ95" s="1192"/>
      <c r="AR95" s="1193"/>
      <c r="AS95" s="1194"/>
      <c r="AT95" s="1194"/>
      <c r="AU95" s="1195"/>
    </row>
    <row r="96" spans="1:47" ht="12.75">
      <c r="A96" s="28"/>
      <c r="B96" s="2220" t="s">
        <v>727</v>
      </c>
      <c r="C96" s="2221"/>
      <c r="D96" s="252"/>
      <c r="E96" s="124"/>
      <c r="F96" s="248" t="s">
        <v>268</v>
      </c>
      <c r="G96" s="547" t="s">
        <v>112</v>
      </c>
      <c r="H96" s="548" t="s">
        <v>135</v>
      </c>
      <c r="I96" s="549">
        <v>16</v>
      </c>
      <c r="J96" s="550">
        <v>250</v>
      </c>
      <c r="K96" s="252"/>
      <c r="L96" s="134"/>
      <c r="M96" s="693"/>
      <c r="N96" s="10"/>
      <c r="O96" s="11"/>
      <c r="P96" s="11"/>
      <c r="Q96" s="53"/>
      <c r="R96" s="252"/>
      <c r="S96" s="134"/>
      <c r="T96" s="369"/>
      <c r="U96" s="32"/>
      <c r="V96" s="11"/>
      <c r="W96" s="11"/>
      <c r="X96" s="53"/>
      <c r="Y96" s="252"/>
      <c r="Z96" s="369"/>
      <c r="AA96" s="32"/>
      <c r="AB96" s="11"/>
      <c r="AC96" s="32"/>
      <c r="AD96" s="57"/>
      <c r="AE96" s="252"/>
      <c r="AF96" s="369"/>
      <c r="AG96" s="33"/>
      <c r="AH96" s="33"/>
      <c r="AI96" s="32"/>
      <c r="AJ96" s="998"/>
      <c r="AK96" s="996"/>
      <c r="AL96" s="696"/>
      <c r="AM96" s="32"/>
      <c r="AN96" s="11"/>
      <c r="AO96" s="32"/>
      <c r="AP96" s="57"/>
      <c r="AQ96" s="67"/>
      <c r="AR96" s="50"/>
      <c r="AS96" s="63"/>
      <c r="AT96" s="63"/>
      <c r="AU96" s="165"/>
    </row>
    <row r="97" spans="1:47" ht="12.75">
      <c r="A97" s="28"/>
      <c r="B97" s="2220"/>
      <c r="C97" s="2221"/>
      <c r="D97" s="252"/>
      <c r="E97" s="124"/>
      <c r="F97" s="248"/>
      <c r="G97" s="551" t="s">
        <v>102</v>
      </c>
      <c r="H97" s="552"/>
      <c r="I97" s="553"/>
      <c r="J97" s="986"/>
      <c r="K97" s="252"/>
      <c r="L97" s="134"/>
      <c r="M97" s="693"/>
      <c r="N97" s="10"/>
      <c r="O97" s="11"/>
      <c r="P97" s="11"/>
      <c r="Q97" s="53"/>
      <c r="R97" s="252"/>
      <c r="S97" s="134"/>
      <c r="T97" s="369"/>
      <c r="U97" s="32"/>
      <c r="V97" s="11"/>
      <c r="W97" s="11"/>
      <c r="X97" s="53"/>
      <c r="Y97" s="252"/>
      <c r="Z97" s="369"/>
      <c r="AA97" s="32"/>
      <c r="AB97" s="11"/>
      <c r="AC97" s="32"/>
      <c r="AD97" s="57"/>
      <c r="AE97" s="252"/>
      <c r="AF97" s="369"/>
      <c r="AG97" s="33"/>
      <c r="AH97" s="33"/>
      <c r="AI97" s="32"/>
      <c r="AJ97" s="998"/>
      <c r="AK97" s="996"/>
      <c r="AL97" s="696"/>
      <c r="AM97" s="32"/>
      <c r="AN97" s="11"/>
      <c r="AO97" s="32"/>
      <c r="AP97" s="57"/>
      <c r="AQ97" s="67"/>
      <c r="AR97" s="50"/>
      <c r="AS97" s="63"/>
      <c r="AT97" s="63"/>
      <c r="AU97" s="165"/>
    </row>
    <row r="98" spans="1:47" s="42" customFormat="1" ht="12.75">
      <c r="A98" s="28"/>
      <c r="B98" s="2222"/>
      <c r="C98" s="2223"/>
      <c r="D98" s="250"/>
      <c r="E98" s="135"/>
      <c r="F98" s="370"/>
      <c r="G98" s="568" t="s">
        <v>571</v>
      </c>
      <c r="H98" s="1914" t="s">
        <v>411</v>
      </c>
      <c r="I98" s="570">
        <v>16</v>
      </c>
      <c r="J98" s="571">
        <v>250</v>
      </c>
      <c r="K98" s="250"/>
      <c r="L98" s="135"/>
      <c r="M98" s="691"/>
      <c r="N98" s="17"/>
      <c r="O98" s="19"/>
      <c r="P98" s="19"/>
      <c r="Q98" s="56"/>
      <c r="R98" s="250"/>
      <c r="S98" s="135"/>
      <c r="T98" s="370"/>
      <c r="U98" s="35"/>
      <c r="V98" s="19"/>
      <c r="W98" s="19"/>
      <c r="X98" s="56"/>
      <c r="Y98" s="250"/>
      <c r="Z98" s="691"/>
      <c r="AA98" s="35"/>
      <c r="AB98" s="19"/>
      <c r="AC98" s="35"/>
      <c r="AD98" s="61"/>
      <c r="AE98" s="250"/>
      <c r="AF98" s="691"/>
      <c r="AG98" s="35"/>
      <c r="AH98" s="35"/>
      <c r="AI98" s="35"/>
      <c r="AJ98" s="1051"/>
      <c r="AK98" s="997"/>
      <c r="AL98" s="697"/>
      <c r="AM98" s="35"/>
      <c r="AN98" s="19"/>
      <c r="AO98" s="35"/>
      <c r="AP98" s="61"/>
      <c r="AQ98" s="92"/>
      <c r="AR98" s="51"/>
      <c r="AS98" s="64"/>
      <c r="AT98" s="64"/>
      <c r="AU98" s="166"/>
    </row>
    <row r="99" spans="1:47" s="22" customFormat="1" ht="12.75">
      <c r="A99" s="8"/>
      <c r="B99" s="11">
        <v>27</v>
      </c>
      <c r="C99" s="53" t="s">
        <v>140</v>
      </c>
      <c r="D99" s="252"/>
      <c r="E99" s="134"/>
      <c r="F99" s="369"/>
      <c r="G99" s="32"/>
      <c r="H99" s="11"/>
      <c r="I99" s="32"/>
      <c r="J99" s="57"/>
      <c r="K99" s="252"/>
      <c r="L99" s="134"/>
      <c r="M99" s="369"/>
      <c r="N99" s="10"/>
      <c r="O99" s="11"/>
      <c r="P99" s="11"/>
      <c r="Q99" s="53"/>
      <c r="R99" s="251" t="s">
        <v>140</v>
      </c>
      <c r="S99" s="238"/>
      <c r="T99" s="1465" t="s">
        <v>702</v>
      </c>
      <c r="U99" s="32"/>
      <c r="V99" s="11"/>
      <c r="W99" s="11"/>
      <c r="X99" s="53"/>
      <c r="Y99" s="252"/>
      <c r="Z99" s="693"/>
      <c r="AA99" s="32"/>
      <c r="AB99" s="11"/>
      <c r="AC99" s="32"/>
      <c r="AD99" s="57"/>
      <c r="AE99" s="252"/>
      <c r="AF99" s="693"/>
      <c r="AG99" s="32"/>
      <c r="AH99" s="32"/>
      <c r="AI99" s="32"/>
      <c r="AJ99" s="72"/>
      <c r="AK99" s="255"/>
      <c r="AL99" s="695"/>
      <c r="AM99" s="247"/>
      <c r="AN99" s="94"/>
      <c r="AO99" s="247"/>
      <c r="AP99" s="253"/>
      <c r="AQ99" s="205"/>
      <c r="AR99" s="173"/>
      <c r="AS99" s="121"/>
      <c r="AT99" s="121"/>
      <c r="AU99" s="258"/>
    </row>
    <row r="100" spans="1:47" s="22" customFormat="1" ht="12.75">
      <c r="A100" s="8"/>
      <c r="B100" s="11"/>
      <c r="C100" s="53"/>
      <c r="D100" s="252"/>
      <c r="E100" s="134"/>
      <c r="F100" s="369"/>
      <c r="G100" s="32"/>
      <c r="H100" s="11"/>
      <c r="I100" s="32"/>
      <c r="J100" s="57"/>
      <c r="K100" s="252"/>
      <c r="L100" s="134"/>
      <c r="M100" s="693"/>
      <c r="N100" s="10"/>
      <c r="O100" s="11"/>
      <c r="P100" s="11"/>
      <c r="Q100" s="53"/>
      <c r="R100" s="252"/>
      <c r="S100" s="134"/>
      <c r="T100" s="369"/>
      <c r="U100" s="32"/>
      <c r="V100" s="11"/>
      <c r="W100" s="11"/>
      <c r="X100" s="53"/>
      <c r="Y100" s="252"/>
      <c r="Z100" s="693"/>
      <c r="AA100" s="32"/>
      <c r="AB100" s="11"/>
      <c r="AC100" s="32"/>
      <c r="AD100" s="57"/>
      <c r="AE100" s="252"/>
      <c r="AF100" s="693"/>
      <c r="AG100" s="32"/>
      <c r="AH100" s="32"/>
      <c r="AI100" s="32"/>
      <c r="AJ100" s="72"/>
      <c r="AK100" s="256"/>
      <c r="AL100" s="696"/>
      <c r="AM100" s="32"/>
      <c r="AN100" s="11"/>
      <c r="AO100" s="32"/>
      <c r="AP100" s="57"/>
      <c r="AQ100" s="67"/>
      <c r="AR100" s="50"/>
      <c r="AS100" s="63"/>
      <c r="AT100" s="63"/>
      <c r="AU100" s="165"/>
    </row>
    <row r="101" spans="1:47" s="22" customFormat="1" ht="12.75">
      <c r="A101" s="8"/>
      <c r="B101" s="19"/>
      <c r="C101" s="56"/>
      <c r="D101" s="250"/>
      <c r="E101" s="135"/>
      <c r="F101" s="370"/>
      <c r="G101" s="35"/>
      <c r="H101" s="19"/>
      <c r="I101" s="35"/>
      <c r="J101" s="61"/>
      <c r="K101" s="250"/>
      <c r="L101" s="135"/>
      <c r="M101" s="691"/>
      <c r="N101" s="17"/>
      <c r="O101" s="19"/>
      <c r="P101" s="19"/>
      <c r="Q101" s="56"/>
      <c r="R101" s="250"/>
      <c r="S101" s="135"/>
      <c r="T101" s="370"/>
      <c r="U101" s="35"/>
      <c r="V101" s="19"/>
      <c r="W101" s="19"/>
      <c r="X101" s="56"/>
      <c r="Y101" s="250"/>
      <c r="Z101" s="691"/>
      <c r="AA101" s="35"/>
      <c r="AB101" s="19"/>
      <c r="AC101" s="35"/>
      <c r="AD101" s="61"/>
      <c r="AE101" s="250"/>
      <c r="AF101" s="691"/>
      <c r="AG101" s="35"/>
      <c r="AH101" s="35"/>
      <c r="AI101" s="35"/>
      <c r="AJ101" s="73"/>
      <c r="AK101" s="257"/>
      <c r="AL101" s="697"/>
      <c r="AM101" s="35"/>
      <c r="AN101" s="19"/>
      <c r="AO101" s="35"/>
      <c r="AP101" s="61"/>
      <c r="AQ101" s="92"/>
      <c r="AR101" s="51"/>
      <c r="AS101" s="64"/>
      <c r="AT101" s="64"/>
      <c r="AU101" s="166"/>
    </row>
    <row r="102" spans="1:47" s="22" customFormat="1" ht="12.75">
      <c r="A102" s="8"/>
      <c r="B102" s="94">
        <v>28</v>
      </c>
      <c r="C102" s="96" t="s">
        <v>142</v>
      </c>
      <c r="D102" s="124" t="s">
        <v>142</v>
      </c>
      <c r="E102" s="124" t="s">
        <v>559</v>
      </c>
      <c r="F102" s="248" t="s">
        <v>537</v>
      </c>
      <c r="G102" s="247"/>
      <c r="H102" s="94"/>
      <c r="I102" s="247"/>
      <c r="J102" s="253"/>
      <c r="K102" s="233"/>
      <c r="L102" s="233"/>
      <c r="M102" s="367"/>
      <c r="N102" s="97"/>
      <c r="O102" s="94"/>
      <c r="P102" s="94"/>
      <c r="Q102" s="96"/>
      <c r="R102" s="251"/>
      <c r="S102" s="238"/>
      <c r="T102" s="1465"/>
      <c r="U102" s="247"/>
      <c r="V102" s="94"/>
      <c r="W102" s="94"/>
      <c r="X102" s="96"/>
      <c r="Y102" s="233" t="s">
        <v>142</v>
      </c>
      <c r="Z102" s="367" t="s">
        <v>551</v>
      </c>
      <c r="AA102" s="247"/>
      <c r="AB102" s="94"/>
      <c r="AC102" s="247"/>
      <c r="AD102" s="253"/>
      <c r="AE102" s="251"/>
      <c r="AF102" s="692"/>
      <c r="AG102" s="247"/>
      <c r="AH102" s="247"/>
      <c r="AI102" s="247"/>
      <c r="AJ102" s="254"/>
      <c r="AK102" s="255"/>
      <c r="AL102" s="695"/>
      <c r="AM102" s="247"/>
      <c r="AN102" s="94"/>
      <c r="AO102" s="247"/>
      <c r="AP102" s="253"/>
      <c r="AQ102" s="205"/>
      <c r="AR102" s="173"/>
      <c r="AS102" s="121"/>
      <c r="AT102" s="121"/>
      <c r="AU102" s="258"/>
    </row>
    <row r="103" spans="1:47" s="22" customFormat="1" ht="12.75">
      <c r="A103" s="8"/>
      <c r="B103" s="11"/>
      <c r="C103" s="53"/>
      <c r="D103" s="124"/>
      <c r="E103" s="124"/>
      <c r="F103" s="248" t="s">
        <v>269</v>
      </c>
      <c r="G103" s="32"/>
      <c r="H103" s="11"/>
      <c r="I103" s="32"/>
      <c r="J103" s="57"/>
      <c r="K103" s="252"/>
      <c r="L103" s="134"/>
      <c r="M103" s="369"/>
      <c r="N103" s="10"/>
      <c r="O103" s="11"/>
      <c r="P103" s="11"/>
      <c r="Q103" s="53"/>
      <c r="R103" s="252"/>
      <c r="S103" s="134"/>
      <c r="T103" s="369"/>
      <c r="U103" s="32"/>
      <c r="V103" s="11"/>
      <c r="W103" s="11"/>
      <c r="X103" s="53"/>
      <c r="Y103" s="252"/>
      <c r="Z103" s="693"/>
      <c r="AA103" s="32"/>
      <c r="AB103" s="11"/>
      <c r="AC103" s="32"/>
      <c r="AD103" s="57"/>
      <c r="AE103" s="252"/>
      <c r="AF103" s="693"/>
      <c r="AG103" s="32"/>
      <c r="AH103" s="32"/>
      <c r="AI103" s="32"/>
      <c r="AJ103" s="72"/>
      <c r="AK103" s="256"/>
      <c r="AL103" s="696"/>
      <c r="AM103" s="32"/>
      <c r="AN103" s="11"/>
      <c r="AO103" s="32"/>
      <c r="AP103" s="57"/>
      <c r="AQ103" s="67"/>
      <c r="AR103" s="50"/>
      <c r="AS103" s="63"/>
      <c r="AT103" s="63"/>
      <c r="AU103" s="165"/>
    </row>
    <row r="104" spans="1:47" s="22" customFormat="1" ht="12.75">
      <c r="A104" s="8"/>
      <c r="B104" s="19"/>
      <c r="C104" s="56"/>
      <c r="D104" s="250"/>
      <c r="E104" s="135"/>
      <c r="F104" s="370"/>
      <c r="G104" s="35"/>
      <c r="H104" s="19"/>
      <c r="I104" s="35"/>
      <c r="J104" s="61"/>
      <c r="K104" s="250"/>
      <c r="L104" s="135"/>
      <c r="M104" s="370"/>
      <c r="N104" s="17"/>
      <c r="O104" s="19"/>
      <c r="P104" s="19"/>
      <c r="Q104" s="56"/>
      <c r="R104" s="250"/>
      <c r="S104" s="135"/>
      <c r="T104" s="370"/>
      <c r="U104" s="35"/>
      <c r="V104" s="19"/>
      <c r="W104" s="19"/>
      <c r="X104" s="56"/>
      <c r="Y104" s="250"/>
      <c r="Z104" s="691"/>
      <c r="AA104" s="35"/>
      <c r="AB104" s="19"/>
      <c r="AC104" s="35"/>
      <c r="AD104" s="61"/>
      <c r="AE104" s="250"/>
      <c r="AF104" s="691"/>
      <c r="AG104" s="35"/>
      <c r="AH104" s="35"/>
      <c r="AI104" s="35"/>
      <c r="AJ104" s="73"/>
      <c r="AK104" s="257"/>
      <c r="AL104" s="697"/>
      <c r="AM104" s="35"/>
      <c r="AN104" s="19"/>
      <c r="AO104" s="35"/>
      <c r="AP104" s="61"/>
      <c r="AQ104" s="92"/>
      <c r="AR104" s="51"/>
      <c r="AS104" s="64"/>
      <c r="AT104" s="64"/>
      <c r="AU104" s="166"/>
    </row>
    <row r="105" spans="1:47" s="22" customFormat="1" ht="12.75">
      <c r="A105" s="28"/>
      <c r="B105" s="669">
        <v>29</v>
      </c>
      <c r="C105" s="866" t="s">
        <v>144</v>
      </c>
      <c r="D105" s="124"/>
      <c r="E105" s="124"/>
      <c r="F105" s="248"/>
      <c r="G105" s="322"/>
      <c r="H105" s="94"/>
      <c r="I105" s="23"/>
      <c r="J105" s="253"/>
      <c r="K105" s="251" t="s">
        <v>144</v>
      </c>
      <c r="L105" s="124"/>
      <c r="M105" s="369" t="s">
        <v>503</v>
      </c>
      <c r="N105" s="557"/>
      <c r="O105" s="1455"/>
      <c r="P105" s="1455"/>
      <c r="Q105" s="556"/>
      <c r="R105" s="124" t="s">
        <v>144</v>
      </c>
      <c r="S105" s="124"/>
      <c r="T105" s="367" t="s">
        <v>322</v>
      </c>
      <c r="U105" s="912" t="s">
        <v>462</v>
      </c>
      <c r="V105" s="553" t="s">
        <v>135</v>
      </c>
      <c r="W105" s="552">
        <v>10</v>
      </c>
      <c r="X105" s="986">
        <v>250</v>
      </c>
      <c r="Y105" s="233"/>
      <c r="Z105" s="367"/>
      <c r="AA105" s="247"/>
      <c r="AB105" s="94"/>
      <c r="AC105" s="247"/>
      <c r="AD105" s="253"/>
      <c r="AE105" s="233"/>
      <c r="AF105" s="534"/>
      <c r="AG105" s="322"/>
      <c r="AH105" s="322"/>
      <c r="AI105" s="247"/>
      <c r="AJ105" s="361"/>
      <c r="AK105" s="233"/>
      <c r="AL105" s="680"/>
      <c r="AM105" s="247"/>
      <c r="AN105" s="94"/>
      <c r="AO105" s="247"/>
      <c r="AP105" s="23"/>
      <c r="AQ105" s="205"/>
      <c r="AR105" s="173"/>
      <c r="AS105" s="95"/>
      <c r="AT105" s="121"/>
      <c r="AU105" s="235"/>
    </row>
    <row r="106" spans="1:47" s="22" customFormat="1" ht="12.75">
      <c r="A106" s="28"/>
      <c r="B106" s="11"/>
      <c r="C106" s="50"/>
      <c r="D106" s="124"/>
      <c r="E106" s="124"/>
      <c r="F106" s="248"/>
      <c r="G106" s="33"/>
      <c r="H106" s="11"/>
      <c r="J106" s="57"/>
      <c r="K106" s="124"/>
      <c r="L106" s="124"/>
      <c r="M106" s="31"/>
      <c r="N106" s="10"/>
      <c r="O106" s="11"/>
      <c r="P106" s="6"/>
      <c r="Q106" s="53"/>
      <c r="R106" s="124"/>
      <c r="S106" s="124"/>
      <c r="T106" s="31"/>
      <c r="U106" s="32"/>
      <c r="V106" s="6"/>
      <c r="W106" s="11"/>
      <c r="X106" s="53"/>
      <c r="Y106" s="124"/>
      <c r="Z106" s="31"/>
      <c r="AA106" s="32"/>
      <c r="AB106" s="11"/>
      <c r="AC106" s="32"/>
      <c r="AD106" s="57"/>
      <c r="AE106" s="124"/>
      <c r="AF106" s="248"/>
      <c r="AG106" s="33"/>
      <c r="AH106" s="33"/>
      <c r="AI106" s="32"/>
      <c r="AJ106" s="70"/>
      <c r="AK106" s="124"/>
      <c r="AL106" s="39"/>
      <c r="AM106" s="32"/>
      <c r="AN106" s="11"/>
      <c r="AO106" s="32"/>
      <c r="AQ106" s="67"/>
      <c r="AR106" s="50"/>
      <c r="AS106" s="6"/>
      <c r="AT106" s="63"/>
      <c r="AU106" s="12"/>
    </row>
    <row r="107" spans="1:47" s="22" customFormat="1" ht="12.75">
      <c r="A107" s="28"/>
      <c r="B107" s="19"/>
      <c r="C107" s="51"/>
      <c r="D107" s="125"/>
      <c r="E107" s="125"/>
      <c r="F107" s="690"/>
      <c r="G107" s="34"/>
      <c r="H107" s="19"/>
      <c r="I107" s="42"/>
      <c r="J107" s="61"/>
      <c r="K107" s="125"/>
      <c r="L107" s="125"/>
      <c r="M107" s="365"/>
      <c r="N107" s="17"/>
      <c r="O107" s="19"/>
      <c r="P107" s="18"/>
      <c r="Q107" s="56"/>
      <c r="R107" s="125"/>
      <c r="S107" s="125"/>
      <c r="T107" s="365"/>
      <c r="U107" s="35"/>
      <c r="V107" s="18"/>
      <c r="W107" s="19"/>
      <c r="X107" s="56"/>
      <c r="Y107" s="125"/>
      <c r="Z107" s="365"/>
      <c r="AA107" s="35"/>
      <c r="AB107" s="19"/>
      <c r="AC107" s="35"/>
      <c r="AD107" s="61"/>
      <c r="AE107" s="125"/>
      <c r="AF107" s="532"/>
      <c r="AG107" s="34"/>
      <c r="AH107" s="34"/>
      <c r="AI107" s="35"/>
      <c r="AJ107" s="199"/>
      <c r="AK107" s="125"/>
      <c r="AL107" s="674"/>
      <c r="AM107" s="35"/>
      <c r="AN107" s="19"/>
      <c r="AO107" s="35"/>
      <c r="AP107" s="42"/>
      <c r="AQ107" s="92"/>
      <c r="AR107" s="51"/>
      <c r="AS107" s="18"/>
      <c r="AT107" s="64"/>
      <c r="AU107" s="20"/>
    </row>
    <row r="108" spans="1:47" s="22" customFormat="1" ht="12.75">
      <c r="A108" s="28"/>
      <c r="B108" s="94">
        <v>30</v>
      </c>
      <c r="C108" s="173" t="s">
        <v>148</v>
      </c>
      <c r="D108" s="124" t="s">
        <v>148</v>
      </c>
      <c r="E108" s="124"/>
      <c r="F108" s="248" t="s">
        <v>149</v>
      </c>
      <c r="G108" s="10"/>
      <c r="H108" s="11"/>
      <c r="I108" s="6"/>
      <c r="J108" s="53"/>
      <c r="K108" s="251"/>
      <c r="L108" s="124"/>
      <c r="M108" s="369"/>
      <c r="N108" s="557"/>
      <c r="O108" s="555"/>
      <c r="P108" s="555"/>
      <c r="Q108" s="556"/>
      <c r="R108" s="124"/>
      <c r="S108" s="124"/>
      <c r="T108" s="367"/>
      <c r="U108" s="912"/>
      <c r="V108" s="553"/>
      <c r="W108" s="552"/>
      <c r="X108" s="986"/>
      <c r="Y108" s="124"/>
      <c r="Z108" s="31"/>
      <c r="AA108" s="247"/>
      <c r="AB108" s="94"/>
      <c r="AC108" s="247"/>
      <c r="AD108" s="253"/>
      <c r="AE108" s="233"/>
      <c r="AF108" s="534"/>
      <c r="AG108" s="322"/>
      <c r="AH108" s="322"/>
      <c r="AI108" s="247"/>
      <c r="AJ108" s="361"/>
      <c r="AK108" s="233"/>
      <c r="AL108" s="680"/>
      <c r="AM108" s="247"/>
      <c r="AN108" s="94"/>
      <c r="AO108" s="247"/>
      <c r="AP108" s="23"/>
      <c r="AQ108" s="205"/>
      <c r="AR108" s="173"/>
      <c r="AS108" s="95"/>
      <c r="AT108" s="121"/>
      <c r="AU108" s="235"/>
    </row>
    <row r="109" spans="1:47" s="22" customFormat="1" ht="12.75">
      <c r="A109" s="28"/>
      <c r="B109" s="11"/>
      <c r="C109" s="50"/>
      <c r="D109" s="124"/>
      <c r="E109" s="124"/>
      <c r="F109" s="248"/>
      <c r="G109" s="33"/>
      <c r="H109" s="11"/>
      <c r="J109" s="57"/>
      <c r="K109" s="252"/>
      <c r="L109" s="134"/>
      <c r="M109" s="369"/>
      <c r="N109" s="607"/>
      <c r="O109" s="608"/>
      <c r="P109" s="608"/>
      <c r="Q109" s="981"/>
      <c r="R109" s="124"/>
      <c r="S109" s="124"/>
      <c r="T109" s="31"/>
      <c r="U109" s="32"/>
      <c r="V109" s="6"/>
      <c r="W109" s="11"/>
      <c r="X109" s="53"/>
      <c r="Y109" s="124"/>
      <c r="Z109" s="31"/>
      <c r="AA109" s="32"/>
      <c r="AB109" s="11"/>
      <c r="AC109" s="32"/>
      <c r="AD109" s="57"/>
      <c r="AE109" s="124"/>
      <c r="AF109" s="248"/>
      <c r="AG109" s="33"/>
      <c r="AH109" s="33"/>
      <c r="AI109" s="32"/>
      <c r="AJ109" s="70"/>
      <c r="AK109" s="124"/>
      <c r="AL109" s="39"/>
      <c r="AM109" s="32"/>
      <c r="AN109" s="11"/>
      <c r="AO109" s="32"/>
      <c r="AQ109" s="67"/>
      <c r="AR109" s="50"/>
      <c r="AS109" s="6"/>
      <c r="AT109" s="63"/>
      <c r="AU109" s="12"/>
    </row>
    <row r="110" spans="1:47" s="22" customFormat="1" ht="12.75">
      <c r="A110" s="28"/>
      <c r="B110" s="19"/>
      <c r="C110" s="51"/>
      <c r="D110" s="125"/>
      <c r="E110" s="125"/>
      <c r="F110" s="690"/>
      <c r="G110" s="34"/>
      <c r="H110" s="19"/>
      <c r="I110" s="42"/>
      <c r="J110" s="61"/>
      <c r="K110" s="250"/>
      <c r="L110" s="135"/>
      <c r="M110" s="691"/>
      <c r="N110" s="604"/>
      <c r="O110" s="605"/>
      <c r="P110" s="605"/>
      <c r="Q110" s="606"/>
      <c r="R110" s="125"/>
      <c r="S110" s="125"/>
      <c r="T110" s="365"/>
      <c r="U110" s="35"/>
      <c r="V110" s="18"/>
      <c r="W110" s="19"/>
      <c r="X110" s="56"/>
      <c r="Y110" s="125"/>
      <c r="Z110" s="365"/>
      <c r="AA110" s="35"/>
      <c r="AB110" s="19"/>
      <c r="AC110" s="35"/>
      <c r="AD110" s="61"/>
      <c r="AE110" s="125"/>
      <c r="AF110" s="532"/>
      <c r="AG110" s="34"/>
      <c r="AH110" s="34"/>
      <c r="AI110" s="35"/>
      <c r="AJ110" s="199"/>
      <c r="AK110" s="125"/>
      <c r="AL110" s="674"/>
      <c r="AM110" s="35"/>
      <c r="AN110" s="19"/>
      <c r="AO110" s="35"/>
      <c r="AP110" s="42"/>
      <c r="AQ110" s="92"/>
      <c r="AR110" s="51"/>
      <c r="AS110" s="18"/>
      <c r="AT110" s="64"/>
      <c r="AU110" s="20"/>
    </row>
    <row r="111" spans="1:47" s="22" customFormat="1" ht="12.75">
      <c r="A111" s="28"/>
      <c r="B111" s="376">
        <v>31</v>
      </c>
      <c r="C111" s="536" t="s">
        <v>151</v>
      </c>
      <c r="D111" s="124"/>
      <c r="E111" s="124"/>
      <c r="F111" s="248"/>
      <c r="G111" s="970"/>
      <c r="H111" s="548"/>
      <c r="I111" s="549"/>
      <c r="J111" s="550"/>
      <c r="K111" s="251"/>
      <c r="L111" s="124"/>
      <c r="M111" s="31"/>
      <c r="N111" s="557"/>
      <c r="O111" s="555"/>
      <c r="P111" s="555"/>
      <c r="Q111" s="556"/>
      <c r="R111" s="124" t="s">
        <v>151</v>
      </c>
      <c r="S111" s="124"/>
      <c r="T111" s="31" t="s">
        <v>396</v>
      </c>
      <c r="U111" s="912"/>
      <c r="V111" s="553"/>
      <c r="W111" s="552"/>
      <c r="X111" s="554"/>
      <c r="Y111" s="124"/>
      <c r="Z111" s="31"/>
      <c r="AA111" s="32"/>
      <c r="AB111" s="11"/>
      <c r="AC111" s="32"/>
      <c r="AD111" s="57"/>
      <c r="AE111" s="124"/>
      <c r="AF111" s="248"/>
      <c r="AG111" s="33"/>
      <c r="AH111" s="33"/>
      <c r="AI111" s="32"/>
      <c r="AJ111" s="70"/>
      <c r="AK111" s="124"/>
      <c r="AL111" s="1"/>
      <c r="AM111" s="32"/>
      <c r="AN111" s="11"/>
      <c r="AO111" s="32"/>
      <c r="AQ111" s="67"/>
      <c r="AR111" s="50"/>
      <c r="AS111" s="6"/>
      <c r="AT111" s="63"/>
      <c r="AU111" s="12"/>
    </row>
    <row r="112" spans="1:47" s="22" customFormat="1" ht="12.75">
      <c r="A112" s="28"/>
      <c r="B112" s="11"/>
      <c r="C112" s="50"/>
      <c r="D112" s="124"/>
      <c r="E112" s="124"/>
      <c r="F112" s="248"/>
      <c r="G112" s="33"/>
      <c r="H112" s="11"/>
      <c r="J112" s="57"/>
      <c r="K112" s="252"/>
      <c r="L112" s="134"/>
      <c r="M112" s="369"/>
      <c r="N112" s="607"/>
      <c r="O112" s="608"/>
      <c r="P112" s="608"/>
      <c r="Q112" s="616"/>
      <c r="R112" s="124"/>
      <c r="S112" s="124"/>
      <c r="T112" s="31"/>
      <c r="U112" s="32"/>
      <c r="V112" s="6"/>
      <c r="W112" s="11"/>
      <c r="X112" s="53"/>
      <c r="Y112" s="124"/>
      <c r="Z112" s="31"/>
      <c r="AA112" s="32"/>
      <c r="AB112" s="11"/>
      <c r="AC112" s="32"/>
      <c r="AD112" s="57"/>
      <c r="AE112" s="124"/>
      <c r="AF112" s="248"/>
      <c r="AG112" s="33"/>
      <c r="AH112" s="33"/>
      <c r="AI112" s="32"/>
      <c r="AJ112" s="70"/>
      <c r="AK112" s="124"/>
      <c r="AL112" s="1"/>
      <c r="AM112" s="32"/>
      <c r="AN112" s="11"/>
      <c r="AO112" s="32"/>
      <c r="AQ112" s="67"/>
      <c r="AR112" s="50"/>
      <c r="AS112" s="6"/>
      <c r="AT112" s="63"/>
      <c r="AU112" s="12"/>
    </row>
    <row r="113" spans="1:47" s="22" customFormat="1" ht="12.75">
      <c r="A113" s="315"/>
      <c r="B113" s="19"/>
      <c r="C113" s="51"/>
      <c r="D113" s="125"/>
      <c r="E113" s="125"/>
      <c r="F113" s="532"/>
      <c r="G113" s="34"/>
      <c r="H113" s="19"/>
      <c r="I113" s="42"/>
      <c r="J113" s="61"/>
      <c r="K113" s="250"/>
      <c r="L113" s="135"/>
      <c r="M113" s="691"/>
      <c r="N113" s="604"/>
      <c r="O113" s="605"/>
      <c r="P113" s="605"/>
      <c r="Q113" s="606"/>
      <c r="R113" s="125"/>
      <c r="S113" s="125"/>
      <c r="T113" s="365"/>
      <c r="U113" s="35"/>
      <c r="V113" s="18"/>
      <c r="W113" s="19"/>
      <c r="X113" s="56"/>
      <c r="Y113" s="125"/>
      <c r="Z113" s="365"/>
      <c r="AA113" s="35"/>
      <c r="AB113" s="19"/>
      <c r="AC113" s="35"/>
      <c r="AD113" s="61"/>
      <c r="AE113" s="125"/>
      <c r="AF113" s="532"/>
      <c r="AG113" s="34"/>
      <c r="AH113" s="34"/>
      <c r="AI113" s="35"/>
      <c r="AJ113" s="199"/>
      <c r="AK113" s="125"/>
      <c r="AL113" s="674"/>
      <c r="AM113" s="35"/>
      <c r="AN113" s="19"/>
      <c r="AO113" s="35"/>
      <c r="AP113" s="42"/>
      <c r="AQ113" s="92"/>
      <c r="AR113" s="51"/>
      <c r="AS113" s="18"/>
      <c r="AT113" s="64"/>
      <c r="AU113" s="20"/>
    </row>
    <row r="114" spans="1:47" ht="12.75">
      <c r="A114" s="28"/>
      <c r="B114" s="6"/>
      <c r="C114" s="6"/>
      <c r="D114" s="124"/>
      <c r="E114" s="124"/>
      <c r="F114" s="367"/>
      <c r="G114" s="23"/>
      <c r="H114" s="95"/>
      <c r="I114" s="23"/>
      <c r="J114" s="23"/>
      <c r="K114" s="124"/>
      <c r="L114" s="124"/>
      <c r="M114" s="39"/>
      <c r="N114" s="40"/>
      <c r="O114" s="6"/>
      <c r="P114" s="6"/>
      <c r="Q114" s="6"/>
      <c r="R114" s="124"/>
      <c r="S114" s="124"/>
      <c r="T114" s="31"/>
      <c r="U114" s="22"/>
      <c r="V114" s="6"/>
      <c r="W114" s="6"/>
      <c r="X114" s="6"/>
      <c r="Y114" s="124"/>
      <c r="Z114" s="39"/>
      <c r="AA114" s="22"/>
      <c r="AB114" s="6"/>
      <c r="AC114" s="22"/>
      <c r="AD114" s="22"/>
      <c r="AE114" s="124"/>
      <c r="AF114" s="39"/>
      <c r="AG114" s="22"/>
      <c r="AH114" s="22"/>
      <c r="AI114" s="22"/>
      <c r="AJ114" s="70"/>
      <c r="AK114" s="124"/>
      <c r="AL114" s="39"/>
      <c r="AM114" s="22"/>
      <c r="AN114" s="6"/>
      <c r="AO114" s="22"/>
      <c r="AP114" s="22"/>
      <c r="AQ114" s="6"/>
      <c r="AR114" s="6"/>
      <c r="AS114" s="6"/>
      <c r="AT114" s="6"/>
      <c r="AU114" s="12"/>
    </row>
    <row r="115" spans="1:47" ht="18">
      <c r="A115" s="159"/>
      <c r="B115" s="1615"/>
      <c r="C115" s="870"/>
      <c r="D115" s="31"/>
      <c r="E115" s="31"/>
      <c r="F115" s="31"/>
      <c r="G115" s="870"/>
      <c r="H115" s="58"/>
      <c r="I115" s="58"/>
      <c r="J115" s="31"/>
      <c r="K115" s="58"/>
      <c r="L115" s="58"/>
      <c r="M115" s="115"/>
      <c r="N115" s="39"/>
      <c r="O115" s="1616"/>
      <c r="P115" s="31"/>
      <c r="Q115" s="31"/>
      <c r="R115" s="31"/>
      <c r="S115" s="31"/>
      <c r="T115" s="1142"/>
      <c r="V115" s="39"/>
      <c r="W115" s="31"/>
      <c r="Y115" s="127"/>
      <c r="Z115" s="1616"/>
      <c r="AC115" s="31"/>
      <c r="AD115" s="31"/>
      <c r="AE115" s="127"/>
      <c r="AF115" s="39"/>
      <c r="AH115" s="1615"/>
      <c r="AI115" s="31"/>
      <c r="AJ115" s="184"/>
      <c r="AK115" s="127"/>
      <c r="AM115" s="39"/>
      <c r="AO115" s="22"/>
      <c r="AP115" s="22"/>
      <c r="AQ115" s="22"/>
      <c r="AR115" s="22"/>
      <c r="AS115" s="22"/>
      <c r="AT115" s="2126" t="s">
        <v>227</v>
      </c>
      <c r="AU115" s="2127"/>
    </row>
    <row r="116" spans="1:47" ht="13.5" thickBot="1">
      <c r="A116" s="47"/>
      <c r="B116" s="7"/>
      <c r="C116" s="93"/>
      <c r="D116" s="129"/>
      <c r="E116" s="129"/>
      <c r="F116" s="26"/>
      <c r="G116" s="7"/>
      <c r="H116" s="5"/>
      <c r="I116" s="7"/>
      <c r="J116" s="7"/>
      <c r="K116" s="129"/>
      <c r="L116" s="129"/>
      <c r="M116" s="26"/>
      <c r="N116" s="7"/>
      <c r="O116" s="5"/>
      <c r="P116" s="7"/>
      <c r="Q116" s="7"/>
      <c r="R116" s="129"/>
      <c r="S116" s="129"/>
      <c r="T116" s="26"/>
      <c r="U116" s="7"/>
      <c r="V116" s="5"/>
      <c r="W116" s="7"/>
      <c r="X116" s="7"/>
      <c r="Y116" s="129"/>
      <c r="Z116" s="26"/>
      <c r="AA116" s="7"/>
      <c r="AB116" s="5"/>
      <c r="AC116" s="7"/>
      <c r="AD116" s="7"/>
      <c r="AE116" s="129"/>
      <c r="AF116" s="26"/>
      <c r="AG116" s="7"/>
      <c r="AH116" s="7"/>
      <c r="AI116" s="7"/>
      <c r="AJ116" s="71"/>
      <c r="AK116" s="129"/>
      <c r="AL116" s="698"/>
      <c r="AM116" s="7"/>
      <c r="AN116" s="5"/>
      <c r="AO116" s="7"/>
      <c r="AP116" s="7"/>
      <c r="AQ116" s="7"/>
      <c r="AR116" s="7"/>
      <c r="AS116" s="7"/>
      <c r="AT116" s="7"/>
      <c r="AU116" s="25"/>
    </row>
    <row r="117" spans="1:47" ht="13.5" thickTop="1">
      <c r="A117" s="6"/>
      <c r="B117" s="22"/>
      <c r="C117" s="22"/>
      <c r="D117" s="124"/>
      <c r="E117" s="124"/>
      <c r="F117" s="39"/>
      <c r="G117" s="22"/>
      <c r="H117" s="6"/>
      <c r="I117" s="22"/>
      <c r="J117" s="22"/>
      <c r="K117" s="124"/>
      <c r="L117" s="124"/>
      <c r="M117" s="39"/>
      <c r="N117" s="22"/>
      <c r="O117" s="6"/>
      <c r="P117" s="22"/>
      <c r="Q117" s="22"/>
      <c r="R117" s="124"/>
      <c r="S117" s="124"/>
      <c r="T117" s="39"/>
      <c r="U117" s="22"/>
      <c r="V117" s="6"/>
      <c r="W117" s="22"/>
      <c r="X117" s="22"/>
      <c r="Y117" s="124"/>
      <c r="Z117" s="39"/>
      <c r="AA117" s="22"/>
      <c r="AB117" s="6"/>
      <c r="AC117" s="22"/>
      <c r="AD117" s="22"/>
      <c r="AE117" s="124"/>
      <c r="AF117" s="39"/>
      <c r="AG117" s="22"/>
      <c r="AH117" s="22"/>
      <c r="AI117" s="22"/>
      <c r="AJ117" s="22"/>
      <c r="AK117" s="124"/>
      <c r="AL117" s="39"/>
      <c r="AM117" s="22"/>
      <c r="AN117" s="6"/>
      <c r="AO117" s="22"/>
      <c r="AP117" s="22"/>
      <c r="AQ117" s="22"/>
      <c r="AR117" s="22"/>
      <c r="AS117" s="22"/>
      <c r="AT117" s="22"/>
      <c r="AU117" s="22"/>
    </row>
    <row r="118" spans="1:51" ht="12.75">
      <c r="A118" s="764"/>
      <c r="B118" s="1156"/>
      <c r="C118" s="778"/>
      <c r="D118" s="929"/>
      <c r="E118" s="929"/>
      <c r="F118" s="2224"/>
      <c r="G118" s="1280"/>
      <c r="H118" s="549"/>
      <c r="I118" s="549"/>
      <c r="J118" s="549"/>
      <c r="K118" s="929"/>
      <c r="L118" s="929"/>
      <c r="M118" s="115"/>
      <c r="N118" s="1119"/>
      <c r="O118" s="284"/>
      <c r="P118" s="284"/>
      <c r="Q118" s="284"/>
      <c r="R118" s="124"/>
      <c r="S118" s="124"/>
      <c r="T118" s="31"/>
      <c r="U118" s="40"/>
      <c r="V118" s="6"/>
      <c r="W118" s="6"/>
      <c r="X118" s="6"/>
      <c r="Y118" s="124"/>
      <c r="Z118" s="115"/>
      <c r="AA118" s="1281"/>
      <c r="AB118" s="598"/>
      <c r="AC118" s="598"/>
      <c r="AD118" s="598"/>
      <c r="AE118" s="124"/>
      <c r="AF118" s="31"/>
      <c r="AG118" s="6"/>
      <c r="AH118" s="6"/>
      <c r="AI118" s="6"/>
      <c r="AJ118" s="6"/>
      <c r="AK118" s="128"/>
      <c r="AL118" s="39"/>
      <c r="AP118" s="107"/>
      <c r="AV118" s="112"/>
      <c r="AW118" s="6"/>
      <c r="AX118" s="112"/>
      <c r="AY118" s="112"/>
    </row>
    <row r="119" spans="1:51" ht="12.75">
      <c r="A119" s="31"/>
      <c r="B119" s="284"/>
      <c r="C119" s="284"/>
      <c r="D119" s="929"/>
      <c r="E119" s="929"/>
      <c r="F119" s="2224"/>
      <c r="G119" s="1280"/>
      <c r="H119" s="549"/>
      <c r="I119" s="549"/>
      <c r="J119" s="549"/>
      <c r="K119" s="929"/>
      <c r="L119" s="929"/>
      <c r="M119" s="115"/>
      <c r="N119" s="1119"/>
      <c r="O119" s="284"/>
      <c r="P119" s="284"/>
      <c r="Q119" s="284"/>
      <c r="R119" s="124"/>
      <c r="S119" s="124"/>
      <c r="T119" s="31"/>
      <c r="U119" s="40"/>
      <c r="V119" s="6"/>
      <c r="W119" s="6"/>
      <c r="X119" s="6"/>
      <c r="Y119" s="124"/>
      <c r="Z119" s="115"/>
      <c r="AA119" s="1281"/>
      <c r="AB119" s="598"/>
      <c r="AC119" s="598"/>
      <c r="AD119" s="598"/>
      <c r="AE119" s="124"/>
      <c r="AF119" s="31"/>
      <c r="AG119" s="6"/>
      <c r="AH119" s="6"/>
      <c r="AI119" s="6"/>
      <c r="AJ119" s="6"/>
      <c r="AK119" s="128"/>
      <c r="AL119" s="39"/>
      <c r="AV119" s="112"/>
      <c r="AW119" s="6"/>
      <c r="AX119" s="112"/>
      <c r="AY119" s="112"/>
    </row>
    <row r="120" spans="1:51" ht="12.75">
      <c r="A120" s="31"/>
      <c r="B120" s="44"/>
      <c r="C120" s="284"/>
      <c r="D120" s="929"/>
      <c r="E120" s="929"/>
      <c r="F120" s="2224"/>
      <c r="G120" s="1282"/>
      <c r="H120" s="262"/>
      <c r="I120" s="262"/>
      <c r="J120" s="262"/>
      <c r="K120" s="929"/>
      <c r="L120" s="929"/>
      <c r="M120" s="115"/>
      <c r="N120" s="1119"/>
      <c r="O120" s="284"/>
      <c r="P120" s="284"/>
      <c r="Q120" s="284"/>
      <c r="R120" s="124"/>
      <c r="S120" s="124"/>
      <c r="T120" s="31"/>
      <c r="U120" s="40"/>
      <c r="V120" s="6"/>
      <c r="W120" s="6"/>
      <c r="X120" s="6"/>
      <c r="Y120" s="124"/>
      <c r="Z120" s="31"/>
      <c r="AA120" s="40"/>
      <c r="AB120" s="6"/>
      <c r="AC120" s="6"/>
      <c r="AD120" s="6"/>
      <c r="AE120" s="124"/>
      <c r="AF120" s="31"/>
      <c r="AG120" s="6"/>
      <c r="AH120" s="6"/>
      <c r="AI120" s="6"/>
      <c r="AJ120" s="6"/>
      <c r="AK120" s="128"/>
      <c r="AL120" s="39"/>
      <c r="AV120" s="112"/>
      <c r="AW120" s="6"/>
      <c r="AX120" s="112"/>
      <c r="AY120" s="112"/>
    </row>
    <row r="121" spans="1:51" ht="12.75">
      <c r="A121" s="31"/>
      <c r="B121" s="44"/>
      <c r="C121" s="284"/>
      <c r="D121" s="929"/>
      <c r="E121" s="929"/>
      <c r="F121" s="1283"/>
      <c r="G121" s="1119"/>
      <c r="H121" s="284"/>
      <c r="I121" s="284"/>
      <c r="J121" s="284"/>
      <c r="K121" s="929"/>
      <c r="L121" s="929"/>
      <c r="M121" s="115"/>
      <c r="N121" s="1119"/>
      <c r="O121" s="284"/>
      <c r="P121" s="284"/>
      <c r="Q121" s="284"/>
      <c r="R121" s="124"/>
      <c r="S121" s="124"/>
      <c r="T121" s="31"/>
      <c r="U121" s="40"/>
      <c r="V121" s="6"/>
      <c r="W121" s="6"/>
      <c r="X121" s="6"/>
      <c r="Y121" s="124"/>
      <c r="Z121" s="115"/>
      <c r="AA121" s="1119"/>
      <c r="AB121" s="284"/>
      <c r="AC121" s="284"/>
      <c r="AD121" s="284"/>
      <c r="AE121" s="124"/>
      <c r="AF121" s="31"/>
      <c r="AG121" s="6"/>
      <c r="AH121" s="6"/>
      <c r="AI121" s="6"/>
      <c r="AJ121" s="6"/>
      <c r="AK121" s="128"/>
      <c r="AL121" s="39"/>
      <c r="AM121" s="6"/>
      <c r="AN121" s="112"/>
      <c r="AO121" s="6"/>
      <c r="AP121" s="112"/>
      <c r="AQ121" s="22"/>
      <c r="AR121" s="22"/>
      <c r="AS121" s="22"/>
      <c r="AT121" s="22"/>
      <c r="AU121" s="22"/>
      <c r="AV121" s="147"/>
      <c r="AW121" s="31"/>
      <c r="AX121" s="147"/>
      <c r="AY121" s="147"/>
    </row>
    <row r="122" spans="1:47" ht="12.75">
      <c r="A122" s="31"/>
      <c r="B122" s="284"/>
      <c r="C122" s="284"/>
      <c r="D122" s="929"/>
      <c r="E122" s="929"/>
      <c r="F122" s="115"/>
      <c r="G122" s="1119"/>
      <c r="H122" s="284"/>
      <c r="I122" s="284"/>
      <c r="J122" s="284"/>
      <c r="K122" s="929"/>
      <c r="L122" s="929"/>
      <c r="M122" s="115"/>
      <c r="N122" s="1119"/>
      <c r="O122" s="284"/>
      <c r="P122" s="284"/>
      <c r="Q122" s="284"/>
      <c r="R122" s="124"/>
      <c r="S122" s="124"/>
      <c r="T122" s="31"/>
      <c r="U122" s="40"/>
      <c r="V122" s="6"/>
      <c r="W122" s="6"/>
      <c r="X122" s="6"/>
      <c r="Y122" s="124"/>
      <c r="Z122" s="115"/>
      <c r="AA122" s="1119"/>
      <c r="AB122" s="284"/>
      <c r="AC122" s="284"/>
      <c r="AD122" s="284"/>
      <c r="AE122" s="124"/>
      <c r="AF122" s="31"/>
      <c r="AG122" s="6"/>
      <c r="AH122" s="6"/>
      <c r="AI122" s="6"/>
      <c r="AJ122" s="6"/>
      <c r="AK122" s="128"/>
      <c r="AL122" s="39"/>
      <c r="AM122" s="6"/>
      <c r="AN122" s="112"/>
      <c r="AO122" s="6"/>
      <c r="AP122" s="112"/>
      <c r="AQ122" s="22"/>
      <c r="AR122" s="22"/>
      <c r="AS122" s="22"/>
      <c r="AT122" s="22"/>
      <c r="AU122" s="22"/>
    </row>
    <row r="123" spans="1:47" ht="12.75">
      <c r="A123" s="31"/>
      <c r="B123" s="284"/>
      <c r="C123" s="284"/>
      <c r="D123" s="929"/>
      <c r="E123" s="929"/>
      <c r="F123" s="115"/>
      <c r="G123" s="1119"/>
      <c r="H123" s="284"/>
      <c r="I123" s="284"/>
      <c r="J123" s="284"/>
      <c r="K123" s="929"/>
      <c r="L123" s="929"/>
      <c r="M123" s="115"/>
      <c r="N123" s="1119"/>
      <c r="O123" s="284"/>
      <c r="P123" s="284"/>
      <c r="Q123" s="284"/>
      <c r="R123" s="124"/>
      <c r="S123" s="124"/>
      <c r="T123" s="31"/>
      <c r="U123" s="40"/>
      <c r="V123" s="6"/>
      <c r="W123" s="6"/>
      <c r="X123" s="6"/>
      <c r="Y123" s="124"/>
      <c r="Z123" s="115"/>
      <c r="AA123" s="1119"/>
      <c r="AB123" s="284"/>
      <c r="AC123" s="284"/>
      <c r="AD123" s="284"/>
      <c r="AE123" s="124"/>
      <c r="AF123" s="31"/>
      <c r="AG123" s="6"/>
      <c r="AH123" s="6"/>
      <c r="AI123" s="6"/>
      <c r="AJ123" s="6"/>
      <c r="AK123" s="124"/>
      <c r="AL123" s="39"/>
      <c r="AM123" s="6"/>
      <c r="AN123" s="6"/>
      <c r="AO123" s="6"/>
      <c r="AP123" s="6"/>
      <c r="AQ123" s="22"/>
      <c r="AR123" s="22"/>
      <c r="AS123" s="22"/>
      <c r="AT123" s="22"/>
      <c r="AU123" s="22"/>
    </row>
    <row r="124" spans="1:47" ht="12.75">
      <c r="A124" s="31"/>
      <c r="B124" s="44"/>
      <c r="C124" s="284"/>
      <c r="D124" s="929"/>
      <c r="E124" s="929"/>
      <c r="F124" s="115"/>
      <c r="G124" s="1119"/>
      <c r="H124" s="284"/>
      <c r="I124" s="284"/>
      <c r="J124" s="284"/>
      <c r="K124" s="929"/>
      <c r="L124" s="929"/>
      <c r="M124" s="115"/>
      <c r="N124" s="1119"/>
      <c r="O124" s="284"/>
      <c r="P124" s="284"/>
      <c r="Q124" s="284"/>
      <c r="R124" s="124"/>
      <c r="S124" s="124"/>
      <c r="T124" s="31"/>
      <c r="U124" s="40"/>
      <c r="V124" s="6"/>
      <c r="W124" s="6"/>
      <c r="X124" s="6"/>
      <c r="Y124" s="124"/>
      <c r="Z124" s="115"/>
      <c r="AA124" s="1119"/>
      <c r="AB124" s="284"/>
      <c r="AC124" s="284"/>
      <c r="AD124" s="284"/>
      <c r="AE124" s="124"/>
      <c r="AF124" s="31"/>
      <c r="AG124" s="6"/>
      <c r="AH124" s="6"/>
      <c r="AI124" s="6"/>
      <c r="AJ124" s="6"/>
      <c r="AK124" s="162"/>
      <c r="AL124" s="39"/>
      <c r="AM124" s="31"/>
      <c r="AN124" s="147"/>
      <c r="AO124" s="6"/>
      <c r="AP124" s="147"/>
      <c r="AQ124" s="39"/>
      <c r="AR124" s="39"/>
      <c r="AS124" s="39"/>
      <c r="AT124" s="39"/>
      <c r="AU124" s="39"/>
    </row>
    <row r="125" spans="1:38" ht="12.75">
      <c r="A125" s="31"/>
      <c r="B125" s="284"/>
      <c r="C125" s="284"/>
      <c r="D125" s="929"/>
      <c r="E125" s="929"/>
      <c r="F125" s="115"/>
      <c r="G125" s="1119"/>
      <c r="H125" s="284"/>
      <c r="I125" s="284"/>
      <c r="J125" s="284"/>
      <c r="K125" s="929"/>
      <c r="L125" s="929"/>
      <c r="M125" s="115"/>
      <c r="N125" s="1119"/>
      <c r="O125" s="284"/>
      <c r="P125" s="284"/>
      <c r="Q125" s="284"/>
      <c r="R125" s="124"/>
      <c r="S125" s="124"/>
      <c r="T125" s="31"/>
      <c r="U125" s="40"/>
      <c r="V125" s="6"/>
      <c r="W125" s="6"/>
      <c r="X125" s="6"/>
      <c r="Y125" s="124"/>
      <c r="Z125" s="115"/>
      <c r="AA125" s="1119"/>
      <c r="AB125" s="284"/>
      <c r="AC125" s="284"/>
      <c r="AD125" s="284"/>
      <c r="AE125" s="124"/>
      <c r="AF125" s="31"/>
      <c r="AG125" s="6"/>
      <c r="AH125" s="6"/>
      <c r="AI125" s="6"/>
      <c r="AJ125" s="6"/>
      <c r="AK125" s="124"/>
      <c r="AL125" s="39"/>
    </row>
    <row r="126" spans="1:38" ht="12.75">
      <c r="A126" s="31"/>
      <c r="B126" s="284"/>
      <c r="C126" s="284"/>
      <c r="D126" s="929"/>
      <c r="E126" s="929"/>
      <c r="F126" s="115"/>
      <c r="G126" s="1119"/>
      <c r="H126" s="284"/>
      <c r="I126" s="284"/>
      <c r="J126" s="284"/>
      <c r="K126" s="929"/>
      <c r="L126" s="929"/>
      <c r="M126" s="115"/>
      <c r="N126" s="1119"/>
      <c r="O126" s="284"/>
      <c r="P126" s="284"/>
      <c r="Q126" s="284"/>
      <c r="R126" s="124"/>
      <c r="S126" s="124"/>
      <c r="T126" s="31"/>
      <c r="U126" s="40"/>
      <c r="V126" s="6"/>
      <c r="W126" s="6"/>
      <c r="X126" s="6"/>
      <c r="Y126" s="124"/>
      <c r="Z126" s="115"/>
      <c r="AA126" s="1119"/>
      <c r="AB126" s="284"/>
      <c r="AC126" s="284"/>
      <c r="AD126" s="284"/>
      <c r="AE126" s="124"/>
      <c r="AF126" s="31"/>
      <c r="AG126" s="6"/>
      <c r="AH126" s="6"/>
      <c r="AI126" s="6"/>
      <c r="AJ126" s="6"/>
      <c r="AK126" s="124"/>
      <c r="AL126" s="39"/>
    </row>
    <row r="127" spans="1:38" ht="12.75">
      <c r="A127" s="31"/>
      <c r="B127" s="44"/>
      <c r="C127" s="284"/>
      <c r="D127" s="929"/>
      <c r="E127" s="929"/>
      <c r="F127" s="115"/>
      <c r="G127" s="1119"/>
      <c r="H127" s="284"/>
      <c r="I127" s="284"/>
      <c r="J127" s="284"/>
      <c r="K127" s="929"/>
      <c r="L127" s="929"/>
      <c r="M127" s="115"/>
      <c r="N127" s="1119"/>
      <c r="O127" s="284"/>
      <c r="P127" s="284"/>
      <c r="Q127" s="284"/>
      <c r="R127" s="124"/>
      <c r="S127" s="124"/>
      <c r="T127" s="31"/>
      <c r="U127" s="40"/>
      <c r="V127" s="6"/>
      <c r="W127" s="6"/>
      <c r="X127" s="6"/>
      <c r="Y127" s="124"/>
      <c r="Z127" s="115"/>
      <c r="AA127" s="1119"/>
      <c r="AB127" s="284"/>
      <c r="AC127" s="284"/>
      <c r="AD127" s="284"/>
      <c r="AE127" s="124"/>
      <c r="AF127" s="31"/>
      <c r="AG127" s="6"/>
      <c r="AH127" s="6"/>
      <c r="AI127" s="6"/>
      <c r="AJ127" s="6"/>
      <c r="AK127" s="124"/>
      <c r="AL127" s="39"/>
    </row>
    <row r="128" spans="1:38" ht="12.75">
      <c r="A128" s="31"/>
      <c r="B128" s="284"/>
      <c r="C128" s="284"/>
      <c r="D128" s="929"/>
      <c r="E128" s="929"/>
      <c r="F128" s="115"/>
      <c r="G128" s="1119"/>
      <c r="H128" s="284"/>
      <c r="I128" s="284"/>
      <c r="J128" s="284"/>
      <c r="K128" s="929"/>
      <c r="L128" s="929"/>
      <c r="M128" s="115"/>
      <c r="N128" s="1119"/>
      <c r="O128" s="284"/>
      <c r="P128" s="284"/>
      <c r="Q128" s="284"/>
      <c r="R128" s="124"/>
      <c r="S128" s="124"/>
      <c r="T128" s="31"/>
      <c r="U128" s="40"/>
      <c r="V128" s="6"/>
      <c r="W128" s="6"/>
      <c r="X128" s="6"/>
      <c r="Y128" s="124"/>
      <c r="Z128" s="115"/>
      <c r="AA128" s="1119"/>
      <c r="AB128" s="284"/>
      <c r="AC128" s="284"/>
      <c r="AD128" s="284"/>
      <c r="AE128" s="124"/>
      <c r="AF128" s="31"/>
      <c r="AG128" s="6"/>
      <c r="AH128" s="6"/>
      <c r="AI128" s="6"/>
      <c r="AJ128" s="6"/>
      <c r="AK128" s="124"/>
      <c r="AL128" s="39"/>
    </row>
    <row r="129" spans="1:38" ht="12.75">
      <c r="A129" s="31"/>
      <c r="B129" s="284"/>
      <c r="C129" s="284"/>
      <c r="D129" s="929"/>
      <c r="E129" s="929"/>
      <c r="F129" s="115"/>
      <c r="G129" s="1119"/>
      <c r="H129" s="284"/>
      <c r="I129" s="284"/>
      <c r="J129" s="284"/>
      <c r="K129" s="929"/>
      <c r="L129" s="929"/>
      <c r="M129" s="115"/>
      <c r="N129" s="1119"/>
      <c r="O129" s="284"/>
      <c r="P129" s="284"/>
      <c r="Q129" s="284"/>
      <c r="R129" s="124"/>
      <c r="S129" s="124"/>
      <c r="T129" s="31"/>
      <c r="U129" s="40"/>
      <c r="V129" s="6"/>
      <c r="W129" s="6"/>
      <c r="X129" s="6"/>
      <c r="Y129" s="124"/>
      <c r="Z129" s="115"/>
      <c r="AA129" s="1119"/>
      <c r="AB129" s="284"/>
      <c r="AC129" s="284"/>
      <c r="AD129" s="284"/>
      <c r="AE129" s="124"/>
      <c r="AF129" s="31"/>
      <c r="AG129" s="6"/>
      <c r="AH129" s="6"/>
      <c r="AI129" s="6"/>
      <c r="AJ129" s="6"/>
      <c r="AK129" s="124"/>
      <c r="AL129" s="39"/>
    </row>
    <row r="130" spans="1:38" ht="12.75">
      <c r="A130" s="31"/>
      <c r="B130" s="44"/>
      <c r="C130" s="284"/>
      <c r="D130" s="1149"/>
      <c r="E130" s="929"/>
      <c r="F130" s="913"/>
      <c r="G130" s="1119"/>
      <c r="H130" s="284"/>
      <c r="I130" s="284"/>
      <c r="J130" s="284"/>
      <c r="K130" s="929"/>
      <c r="L130" s="929"/>
      <c r="M130" s="115"/>
      <c r="N130" s="1281"/>
      <c r="O130" s="598"/>
      <c r="P130" s="598"/>
      <c r="Q130" s="598"/>
      <c r="R130" s="124"/>
      <c r="S130" s="124"/>
      <c r="T130" s="31"/>
      <c r="U130" s="40"/>
      <c r="V130" s="6"/>
      <c r="W130" s="6"/>
      <c r="X130" s="6"/>
      <c r="Y130" s="124"/>
      <c r="Z130" s="115"/>
      <c r="AA130" s="1281"/>
      <c r="AB130" s="598"/>
      <c r="AC130" s="598"/>
      <c r="AD130" s="598"/>
      <c r="AE130" s="124"/>
      <c r="AF130" s="31"/>
      <c r="AG130" s="6"/>
      <c r="AH130" s="6"/>
      <c r="AI130" s="6"/>
      <c r="AJ130" s="6"/>
      <c r="AK130" s="124"/>
      <c r="AL130" s="39"/>
    </row>
    <row r="131" spans="1:38" ht="12.75">
      <c r="A131" s="31"/>
      <c r="B131" s="284"/>
      <c r="C131" s="284"/>
      <c r="D131" s="1149"/>
      <c r="E131" s="1149"/>
      <c r="F131" s="913"/>
      <c r="G131" s="1119"/>
      <c r="H131" s="284"/>
      <c r="I131" s="284"/>
      <c r="J131" s="284"/>
      <c r="K131" s="929"/>
      <c r="L131" s="929"/>
      <c r="M131" s="115"/>
      <c r="N131" s="1281"/>
      <c r="O131" s="598"/>
      <c r="P131" s="598"/>
      <c r="Q131" s="1284"/>
      <c r="R131" s="124"/>
      <c r="S131" s="124"/>
      <c r="T131" s="31"/>
      <c r="U131" s="40"/>
      <c r="V131" s="6"/>
      <c r="W131" s="6"/>
      <c r="X131" s="6"/>
      <c r="Y131" s="124"/>
      <c r="Z131" s="115"/>
      <c r="AA131" s="1281"/>
      <c r="AB131" s="598"/>
      <c r="AC131" s="598"/>
      <c r="AD131" s="598"/>
      <c r="AE131" s="124"/>
      <c r="AF131" s="31"/>
      <c r="AG131" s="6"/>
      <c r="AH131" s="6"/>
      <c r="AI131" s="6"/>
      <c r="AJ131" s="6"/>
      <c r="AK131" s="124"/>
      <c r="AL131" s="39"/>
    </row>
    <row r="132" spans="1:38" ht="12.75">
      <c r="A132" s="31"/>
      <c r="B132" s="284"/>
      <c r="C132" s="284"/>
      <c r="D132" s="929"/>
      <c r="E132" s="929"/>
      <c r="F132" s="115"/>
      <c r="G132" s="1119"/>
      <c r="H132" s="284"/>
      <c r="I132" s="284"/>
      <c r="J132" s="284"/>
      <c r="K132" s="929"/>
      <c r="L132" s="929"/>
      <c r="M132" s="115"/>
      <c r="N132" s="1119"/>
      <c r="O132" s="284"/>
      <c r="P132" s="284"/>
      <c r="Q132" s="284"/>
      <c r="R132" s="124"/>
      <c r="S132" s="124"/>
      <c r="T132" s="31"/>
      <c r="U132" s="40"/>
      <c r="V132" s="6"/>
      <c r="W132" s="6"/>
      <c r="X132" s="6"/>
      <c r="Y132" s="124"/>
      <c r="Z132" s="115"/>
      <c r="AA132" s="1119"/>
      <c r="AB132" s="284"/>
      <c r="AC132" s="284"/>
      <c r="AD132" s="284"/>
      <c r="AE132" s="124"/>
      <c r="AF132" s="31"/>
      <c r="AG132" s="6"/>
      <c r="AH132" s="6"/>
      <c r="AI132" s="6"/>
      <c r="AJ132" s="6"/>
      <c r="AK132" s="124"/>
      <c r="AL132" s="39"/>
    </row>
    <row r="133" spans="1:38" ht="12.75">
      <c r="A133" s="22"/>
      <c r="B133" s="22"/>
      <c r="C133" s="22"/>
      <c r="D133" s="124"/>
      <c r="E133" s="124"/>
      <c r="F133" s="39"/>
      <c r="G133" s="22"/>
      <c r="H133" s="6"/>
      <c r="I133" s="22"/>
      <c r="J133" s="22"/>
      <c r="K133" s="124"/>
      <c r="L133" s="124"/>
      <c r="M133" s="39"/>
      <c r="N133" s="22"/>
      <c r="O133" s="6"/>
      <c r="P133" s="22"/>
      <c r="Q133" s="22"/>
      <c r="R133" s="124"/>
      <c r="S133" s="124"/>
      <c r="T133" s="39"/>
      <c r="U133" s="22"/>
      <c r="V133" s="6"/>
      <c r="W133" s="22"/>
      <c r="X133" s="22"/>
      <c r="Y133" s="124"/>
      <c r="Z133" s="39"/>
      <c r="AA133" s="22"/>
      <c r="AB133" s="6"/>
      <c r="AC133" s="22"/>
      <c r="AD133" s="22"/>
      <c r="AE133" s="124"/>
      <c r="AF133" s="39"/>
      <c r="AG133" s="22"/>
      <c r="AH133" s="22"/>
      <c r="AI133" s="22"/>
      <c r="AJ133" s="22"/>
      <c r="AK133" s="124"/>
      <c r="AL133" s="39"/>
    </row>
    <row r="156" spans="1:44" ht="15" customHeight="1">
      <c r="A156" s="708"/>
      <c r="B156" s="708"/>
      <c r="C156" s="708"/>
      <c r="D156" s="709"/>
      <c r="E156" s="709"/>
      <c r="F156" s="710"/>
      <c r="G156" s="708"/>
      <c r="H156" s="711"/>
      <c r="I156" s="711"/>
      <c r="J156" s="711"/>
      <c r="K156" s="709"/>
      <c r="L156" s="709"/>
      <c r="M156" s="711"/>
      <c r="N156" s="709"/>
      <c r="O156" s="711"/>
      <c r="P156" s="711"/>
      <c r="Q156" s="711"/>
      <c r="R156" s="709"/>
      <c r="S156" s="709"/>
      <c r="T156" s="711"/>
      <c r="U156" s="709"/>
      <c r="V156" s="711"/>
      <c r="W156" s="711"/>
      <c r="X156" s="711"/>
      <c r="Y156" s="709"/>
      <c r="Z156" s="711"/>
      <c r="AA156" s="709"/>
      <c r="AB156" s="711"/>
      <c r="AC156" s="711"/>
      <c r="AD156" s="711"/>
      <c r="AE156" s="709"/>
      <c r="AF156" s="710"/>
      <c r="AG156" s="708"/>
      <c r="AH156" s="708"/>
      <c r="AI156" s="708"/>
      <c r="AJ156" s="758" t="s">
        <v>563</v>
      </c>
      <c r="AK156" s="709"/>
      <c r="AL156" s="708"/>
      <c r="AM156" s="708"/>
      <c r="AN156" s="709"/>
      <c r="AO156" s="708"/>
      <c r="AP156" s="708"/>
      <c r="AQ156" s="708"/>
      <c r="AR156" s="712"/>
    </row>
    <row r="157" spans="1:43" ht="12.75">
      <c r="A157" s="3"/>
      <c r="B157" s="3"/>
      <c r="C157" s="3"/>
      <c r="F157" s="116">
        <f aca="true" t="shared" si="0" ref="F157:F163">COUNTIF($D$5:$D$152,G157)</f>
        <v>0</v>
      </c>
      <c r="G157" s="3" t="s">
        <v>151</v>
      </c>
      <c r="I157" s="3"/>
      <c r="J157" s="216"/>
      <c r="M157" s="116">
        <f aca="true" t="shared" si="1" ref="M157:M163">COUNTIF($K$5:$K$152,N157)</f>
        <v>0</v>
      </c>
      <c r="N157" s="3" t="s">
        <v>151</v>
      </c>
      <c r="P157" s="3"/>
      <c r="Q157" s="3"/>
      <c r="T157" s="116">
        <f aca="true" t="shared" si="2" ref="T157:T163">COUNTIF($R$5:$R$152,U157)</f>
        <v>2</v>
      </c>
      <c r="U157" s="3" t="s">
        <v>151</v>
      </c>
      <c r="W157" s="3"/>
      <c r="X157" s="3"/>
      <c r="Z157" s="116">
        <f aca="true" t="shared" si="3" ref="Z157:Z163">COUNTIF($Y$5:$Y$152,AA157)</f>
        <v>1</v>
      </c>
      <c r="AA157" s="3" t="s">
        <v>151</v>
      </c>
      <c r="AC157" s="3"/>
      <c r="AD157" s="3"/>
      <c r="AF157" s="116">
        <f aca="true" t="shared" si="4" ref="AF157:AF163">COUNTIF($AE$5:$AE$152,AG157)</f>
        <v>2</v>
      </c>
      <c r="AG157" s="3" t="s">
        <v>151</v>
      </c>
      <c r="AH157" s="3"/>
      <c r="AI157" s="3"/>
      <c r="AJ157" s="757">
        <f>F157+M157+T157+Z157+AF157</f>
        <v>5</v>
      </c>
      <c r="AL157" s="3">
        <f aca="true" t="shared" si="5" ref="AL157:AL163">COUNTIF($AK$5:$AK$152,AM157)</f>
        <v>0</v>
      </c>
      <c r="AM157" s="3" t="s">
        <v>151</v>
      </c>
      <c r="AO157" s="3"/>
      <c r="AP157" s="3"/>
      <c r="AQ157" s="3"/>
    </row>
    <row r="158" spans="1:43" ht="12.75">
      <c r="A158" s="3"/>
      <c r="B158" s="3"/>
      <c r="C158" s="3"/>
      <c r="F158" s="116">
        <f t="shared" si="0"/>
        <v>0</v>
      </c>
      <c r="G158" s="3" t="s">
        <v>134</v>
      </c>
      <c r="I158" s="3"/>
      <c r="J158" s="216"/>
      <c r="M158" s="116">
        <f t="shared" si="1"/>
        <v>1</v>
      </c>
      <c r="N158" s="3" t="s">
        <v>134</v>
      </c>
      <c r="P158" s="3"/>
      <c r="Q158" s="3"/>
      <c r="T158" s="116">
        <f t="shared" si="2"/>
        <v>1</v>
      </c>
      <c r="U158" s="3" t="s">
        <v>134</v>
      </c>
      <c r="W158" s="3"/>
      <c r="X158" s="3"/>
      <c r="Z158" s="116">
        <f t="shared" si="3"/>
        <v>1</v>
      </c>
      <c r="AA158" s="3" t="s">
        <v>134</v>
      </c>
      <c r="AC158" s="3"/>
      <c r="AD158" s="3"/>
      <c r="AF158" s="116">
        <f t="shared" si="4"/>
        <v>0</v>
      </c>
      <c r="AG158" s="3" t="s">
        <v>134</v>
      </c>
      <c r="AH158" s="3"/>
      <c r="AI158" s="3"/>
      <c r="AJ158" s="757">
        <f aca="true" t="shared" si="6" ref="AJ158:AJ165">F158+M158+T158+Z158+AF158</f>
        <v>3</v>
      </c>
      <c r="AL158" s="3">
        <f t="shared" si="5"/>
        <v>0</v>
      </c>
      <c r="AM158" s="3" t="s">
        <v>134</v>
      </c>
      <c r="AO158" s="3"/>
      <c r="AP158" s="3"/>
      <c r="AQ158" s="3"/>
    </row>
    <row r="159" spans="1:43" ht="12.75">
      <c r="A159" s="3"/>
      <c r="B159" s="3"/>
      <c r="C159" s="3"/>
      <c r="F159" s="116">
        <f t="shared" si="0"/>
        <v>2</v>
      </c>
      <c r="G159" s="3" t="s">
        <v>137</v>
      </c>
      <c r="I159" s="3"/>
      <c r="J159" s="216"/>
      <c r="M159" s="116">
        <f t="shared" si="1"/>
        <v>2</v>
      </c>
      <c r="N159" s="3" t="s">
        <v>137</v>
      </c>
      <c r="P159" s="3"/>
      <c r="Q159" s="3"/>
      <c r="T159" s="116">
        <f t="shared" si="2"/>
        <v>0</v>
      </c>
      <c r="U159" s="3" t="s">
        <v>137</v>
      </c>
      <c r="W159" s="3"/>
      <c r="X159" s="3"/>
      <c r="Z159" s="116">
        <f t="shared" si="3"/>
        <v>0</v>
      </c>
      <c r="AA159" s="3" t="s">
        <v>137</v>
      </c>
      <c r="AC159" s="3"/>
      <c r="AD159" s="3"/>
      <c r="AF159" s="116">
        <f t="shared" si="4"/>
        <v>0</v>
      </c>
      <c r="AG159" s="3" t="s">
        <v>137</v>
      </c>
      <c r="AH159" s="3"/>
      <c r="AI159" s="3"/>
      <c r="AJ159" s="757">
        <f t="shared" si="6"/>
        <v>4</v>
      </c>
      <c r="AL159" s="3">
        <f t="shared" si="5"/>
        <v>0</v>
      </c>
      <c r="AM159" s="3" t="s">
        <v>137</v>
      </c>
      <c r="AO159" s="3"/>
      <c r="AP159" s="3"/>
      <c r="AQ159" s="3"/>
    </row>
    <row r="160" spans="1:43" ht="12.75">
      <c r="A160" s="3"/>
      <c r="B160" s="3"/>
      <c r="C160" s="3"/>
      <c r="F160" s="116">
        <f t="shared" si="0"/>
        <v>0</v>
      </c>
      <c r="G160" s="3" t="s">
        <v>140</v>
      </c>
      <c r="I160" s="3"/>
      <c r="J160" s="216"/>
      <c r="M160" s="116">
        <f t="shared" si="1"/>
        <v>0</v>
      </c>
      <c r="N160" s="3" t="s">
        <v>140</v>
      </c>
      <c r="P160" s="3"/>
      <c r="Q160" s="3"/>
      <c r="T160" s="116">
        <f t="shared" si="2"/>
        <v>4</v>
      </c>
      <c r="U160" s="3" t="s">
        <v>140</v>
      </c>
      <c r="W160" s="3"/>
      <c r="X160" s="3"/>
      <c r="Z160" s="116">
        <f t="shared" si="3"/>
        <v>0</v>
      </c>
      <c r="AA160" s="3" t="s">
        <v>140</v>
      </c>
      <c r="AC160" s="3"/>
      <c r="AD160" s="3"/>
      <c r="AF160" s="116">
        <f t="shared" si="4"/>
        <v>0</v>
      </c>
      <c r="AG160" s="3" t="s">
        <v>140</v>
      </c>
      <c r="AH160" s="3"/>
      <c r="AI160" s="3"/>
      <c r="AJ160" s="757">
        <f t="shared" si="6"/>
        <v>4</v>
      </c>
      <c r="AL160" s="3">
        <f t="shared" si="5"/>
        <v>0</v>
      </c>
      <c r="AM160" s="3" t="s">
        <v>140</v>
      </c>
      <c r="AO160" s="3"/>
      <c r="AP160" s="3"/>
      <c r="AQ160" s="3"/>
    </row>
    <row r="161" spans="1:43" ht="12.75">
      <c r="A161" s="3"/>
      <c r="B161" s="3"/>
      <c r="C161" s="3"/>
      <c r="F161" s="116">
        <f t="shared" si="0"/>
        <v>4</v>
      </c>
      <c r="G161" s="3" t="s">
        <v>142</v>
      </c>
      <c r="I161" s="3"/>
      <c r="J161" s="216"/>
      <c r="M161" s="116">
        <f t="shared" si="1"/>
        <v>0</v>
      </c>
      <c r="N161" s="3" t="s">
        <v>142</v>
      </c>
      <c r="P161" s="3"/>
      <c r="Q161" s="3"/>
      <c r="T161" s="116">
        <f t="shared" si="2"/>
        <v>0</v>
      </c>
      <c r="U161" s="3" t="s">
        <v>142</v>
      </c>
      <c r="W161" s="3"/>
      <c r="X161" s="3"/>
      <c r="Z161" s="116">
        <f t="shared" si="3"/>
        <v>4</v>
      </c>
      <c r="AA161" s="3" t="s">
        <v>142</v>
      </c>
      <c r="AC161" s="3"/>
      <c r="AD161" s="3"/>
      <c r="AF161" s="116">
        <f t="shared" si="4"/>
        <v>0</v>
      </c>
      <c r="AG161" s="3" t="s">
        <v>142</v>
      </c>
      <c r="AH161" s="3"/>
      <c r="AI161" s="3"/>
      <c r="AJ161" s="757">
        <f t="shared" si="6"/>
        <v>8</v>
      </c>
      <c r="AL161" s="3">
        <f t="shared" si="5"/>
        <v>0</v>
      </c>
      <c r="AM161" s="3" t="s">
        <v>142</v>
      </c>
      <c r="AO161" s="3"/>
      <c r="AP161" s="3"/>
      <c r="AQ161" s="3"/>
    </row>
    <row r="162" spans="1:43" ht="12.75">
      <c r="A162" s="3"/>
      <c r="B162" s="3"/>
      <c r="C162" s="3"/>
      <c r="F162" s="116">
        <f t="shared" si="0"/>
        <v>0</v>
      </c>
      <c r="G162" s="3" t="s">
        <v>144</v>
      </c>
      <c r="I162" s="3"/>
      <c r="J162" s="216"/>
      <c r="M162" s="116">
        <f t="shared" si="1"/>
        <v>5</v>
      </c>
      <c r="N162" s="3" t="s">
        <v>144</v>
      </c>
      <c r="P162" s="3"/>
      <c r="Q162" s="3"/>
      <c r="T162" s="116">
        <f t="shared" si="2"/>
        <v>5</v>
      </c>
      <c r="U162" s="3" t="s">
        <v>144</v>
      </c>
      <c r="W162" s="3"/>
      <c r="X162" s="3"/>
      <c r="Z162" s="116">
        <f t="shared" si="3"/>
        <v>0</v>
      </c>
      <c r="AA162" s="3" t="s">
        <v>144</v>
      </c>
      <c r="AC162" s="3"/>
      <c r="AD162" s="3"/>
      <c r="AF162" s="116">
        <f t="shared" si="4"/>
        <v>0</v>
      </c>
      <c r="AG162" s="3" t="s">
        <v>144</v>
      </c>
      <c r="AH162" s="3"/>
      <c r="AI162" s="3"/>
      <c r="AJ162" s="757">
        <f t="shared" si="6"/>
        <v>10</v>
      </c>
      <c r="AL162" s="3">
        <f t="shared" si="5"/>
        <v>1</v>
      </c>
      <c r="AM162" s="3" t="s">
        <v>144</v>
      </c>
      <c r="AO162" s="3"/>
      <c r="AP162" s="3"/>
      <c r="AQ162" s="3"/>
    </row>
    <row r="163" spans="1:43" ht="12.75">
      <c r="A163" s="3"/>
      <c r="B163" s="3"/>
      <c r="C163" s="3"/>
      <c r="F163" s="116">
        <f t="shared" si="0"/>
        <v>5</v>
      </c>
      <c r="G163" s="3" t="s">
        <v>148</v>
      </c>
      <c r="I163" s="3"/>
      <c r="J163" s="216"/>
      <c r="M163" s="116">
        <f t="shared" si="1"/>
        <v>0</v>
      </c>
      <c r="N163" s="3" t="s">
        <v>148</v>
      </c>
      <c r="P163" s="3"/>
      <c r="Q163" s="3"/>
      <c r="T163" s="116">
        <f t="shared" si="2"/>
        <v>0</v>
      </c>
      <c r="U163" s="3" t="s">
        <v>148</v>
      </c>
      <c r="W163" s="3"/>
      <c r="X163" s="3"/>
      <c r="Z163" s="116">
        <f t="shared" si="3"/>
        <v>0</v>
      </c>
      <c r="AA163" s="3" t="s">
        <v>148</v>
      </c>
      <c r="AC163" s="3"/>
      <c r="AD163" s="3"/>
      <c r="AF163" s="116">
        <f t="shared" si="4"/>
        <v>0</v>
      </c>
      <c r="AG163" s="3" t="s">
        <v>148</v>
      </c>
      <c r="AH163" s="3"/>
      <c r="AI163" s="3"/>
      <c r="AJ163" s="757">
        <f t="shared" si="6"/>
        <v>5</v>
      </c>
      <c r="AL163" s="3">
        <f t="shared" si="5"/>
        <v>4</v>
      </c>
      <c r="AM163" s="3" t="s">
        <v>148</v>
      </c>
      <c r="AO163" s="3"/>
      <c r="AP163" s="3"/>
      <c r="AQ163" s="3"/>
    </row>
    <row r="164" spans="1:43" ht="12.75">
      <c r="A164" s="3"/>
      <c r="B164" s="3"/>
      <c r="C164" s="3"/>
      <c r="F164" s="116"/>
      <c r="G164" s="3"/>
      <c r="I164" s="3"/>
      <c r="J164" s="216"/>
      <c r="M164" s="116"/>
      <c r="N164" s="3"/>
      <c r="P164" s="3"/>
      <c r="Q164" s="3"/>
      <c r="T164" s="116"/>
      <c r="U164" s="3"/>
      <c r="W164" s="3"/>
      <c r="X164" s="3"/>
      <c r="Z164" s="116"/>
      <c r="AA164" s="3"/>
      <c r="AC164" s="3"/>
      <c r="AD164" s="3"/>
      <c r="AF164" s="116"/>
      <c r="AG164" s="3"/>
      <c r="AH164" s="3"/>
      <c r="AI164" s="3"/>
      <c r="AJ164" s="3"/>
      <c r="AL164" s="3"/>
      <c r="AM164" s="3"/>
      <c r="AO164" s="3"/>
      <c r="AP164" s="3"/>
      <c r="AQ164" s="3"/>
    </row>
    <row r="165" spans="1:43" ht="12.75">
      <c r="A165" s="3"/>
      <c r="B165" s="3"/>
      <c r="C165" s="3"/>
      <c r="F165" s="721">
        <f>SUM(F157:F163)</f>
        <v>11</v>
      </c>
      <c r="G165" s="721" t="s">
        <v>291</v>
      </c>
      <c r="H165" s="721"/>
      <c r="I165" s="722"/>
      <c r="J165" s="721"/>
      <c r="K165" s="722"/>
      <c r="L165" s="722"/>
      <c r="M165" s="721">
        <f>SUM(M157:M163)</f>
        <v>8</v>
      </c>
      <c r="N165" s="721" t="s">
        <v>291</v>
      </c>
      <c r="O165" s="722"/>
      <c r="P165" s="722"/>
      <c r="Q165" s="722"/>
      <c r="R165" s="722"/>
      <c r="S165" s="722"/>
      <c r="T165" s="721">
        <f>SUM(T157:T163)</f>
        <v>12</v>
      </c>
      <c r="U165" s="721" t="s">
        <v>291</v>
      </c>
      <c r="V165" s="722"/>
      <c r="W165" s="722"/>
      <c r="X165" s="722"/>
      <c r="Y165" s="722"/>
      <c r="Z165" s="721">
        <f>SUM(Z157:Z163)</f>
        <v>6</v>
      </c>
      <c r="AA165" s="721" t="s">
        <v>291</v>
      </c>
      <c r="AB165" s="722"/>
      <c r="AC165" s="722"/>
      <c r="AD165" s="722"/>
      <c r="AE165" s="722"/>
      <c r="AF165" s="721">
        <f>SUM(AF157:AF163)</f>
        <v>2</v>
      </c>
      <c r="AG165" s="721" t="s">
        <v>291</v>
      </c>
      <c r="AH165" s="722"/>
      <c r="AI165" s="722"/>
      <c r="AJ165" s="757">
        <f t="shared" si="6"/>
        <v>39</v>
      </c>
      <c r="AK165" s="722"/>
      <c r="AL165" s="721">
        <f>SUM(AL157:AL163)</f>
        <v>5</v>
      </c>
      <c r="AM165" s="721" t="s">
        <v>291</v>
      </c>
      <c r="AO165" s="3"/>
      <c r="AP165" s="116">
        <f>F165+M165+T165+Z165+AF165+AL165</f>
        <v>44</v>
      </c>
      <c r="AQ165" s="116" t="s">
        <v>557</v>
      </c>
    </row>
    <row r="166" spans="1:43" ht="12.75">
      <c r="A166" s="3"/>
      <c r="B166" s="3"/>
      <c r="C166" s="3"/>
      <c r="F166" s="116"/>
      <c r="G166" s="3"/>
      <c r="I166" s="3"/>
      <c r="J166" s="3"/>
      <c r="M166" s="116"/>
      <c r="N166" s="3"/>
      <c r="P166" s="3"/>
      <c r="Q166" s="3"/>
      <c r="T166" s="116"/>
      <c r="U166" s="3"/>
      <c r="W166" s="3"/>
      <c r="X166" s="3"/>
      <c r="Z166" s="116"/>
      <c r="AA166" s="3"/>
      <c r="AC166" s="3"/>
      <c r="AD166" s="3"/>
      <c r="AF166" s="116"/>
      <c r="AG166" s="3"/>
      <c r="AH166" s="3"/>
      <c r="AI166" s="3"/>
      <c r="AJ166" s="3"/>
      <c r="AL166" s="3"/>
      <c r="AM166" s="3"/>
      <c r="AO166" s="3"/>
      <c r="AP166" s="3"/>
      <c r="AQ166" s="3"/>
    </row>
    <row r="167" spans="1:43" ht="12.75">
      <c r="A167" s="3"/>
      <c r="B167" s="3"/>
      <c r="C167" s="3"/>
      <c r="F167" s="116"/>
      <c r="G167" s="3"/>
      <c r="I167" s="3"/>
      <c r="J167" s="3"/>
      <c r="M167" s="116"/>
      <c r="N167" s="3"/>
      <c r="P167" s="3"/>
      <c r="Q167" s="3"/>
      <c r="T167" s="116"/>
      <c r="U167" s="3"/>
      <c r="W167" s="3"/>
      <c r="X167" s="3"/>
      <c r="Z167" s="116"/>
      <c r="AA167" s="3"/>
      <c r="AC167" s="3"/>
      <c r="AD167" s="3"/>
      <c r="AF167" s="116"/>
      <c r="AG167" s="3"/>
      <c r="AH167" s="3"/>
      <c r="AI167" s="3"/>
      <c r="AJ167" s="3"/>
      <c r="AL167" s="3"/>
      <c r="AM167" s="3"/>
      <c r="AO167" s="3"/>
      <c r="AP167" s="3"/>
      <c r="AQ167" s="3"/>
    </row>
    <row r="168" spans="1:43" ht="12.75">
      <c r="A168" s="3"/>
      <c r="B168" s="3"/>
      <c r="C168" s="3"/>
      <c r="F168" s="116"/>
      <c r="G168" s="3"/>
      <c r="I168" s="3"/>
      <c r="J168" s="3"/>
      <c r="M168" s="116"/>
      <c r="N168" s="3"/>
      <c r="P168" s="3"/>
      <c r="Q168" s="3"/>
      <c r="T168" s="116"/>
      <c r="U168" s="3"/>
      <c r="W168" s="3"/>
      <c r="X168" s="3"/>
      <c r="Z168" s="116"/>
      <c r="AA168" s="3"/>
      <c r="AC168" s="3"/>
      <c r="AD168" s="3"/>
      <c r="AF168" s="116"/>
      <c r="AG168" s="3"/>
      <c r="AH168" s="3"/>
      <c r="AI168" s="3"/>
      <c r="AJ168" s="3"/>
      <c r="AL168" s="3"/>
      <c r="AM168" s="3"/>
      <c r="AO168" s="3"/>
      <c r="AP168" s="3"/>
      <c r="AQ168" s="3"/>
    </row>
    <row r="169" spans="1:43" ht="12.75">
      <c r="A169" s="3"/>
      <c r="B169" s="3"/>
      <c r="C169" s="3"/>
      <c r="F169" s="116">
        <f>COUNTIF($F$5:$F$116,G169)</f>
        <v>3</v>
      </c>
      <c r="G169" s="116" t="s">
        <v>554</v>
      </c>
      <c r="I169" s="3"/>
      <c r="J169" s="108"/>
      <c r="K169" s="221"/>
      <c r="L169" s="221"/>
      <c r="M169" s="116">
        <f>COUNTIF($M$5:$M$116,N169)</f>
        <v>0</v>
      </c>
      <c r="N169" s="160" t="s">
        <v>152</v>
      </c>
      <c r="O169" s="108"/>
      <c r="P169" s="108"/>
      <c r="Q169" s="108"/>
      <c r="R169" s="221"/>
      <c r="S169" s="221"/>
      <c r="T169" s="116">
        <f>COUNTIF($T$5:$T$116,U169)</f>
        <v>0</v>
      </c>
      <c r="U169" s="160" t="s">
        <v>321</v>
      </c>
      <c r="V169" s="108"/>
      <c r="W169" s="108"/>
      <c r="X169" s="108"/>
      <c r="Y169" s="221"/>
      <c r="Z169" s="116">
        <f>COUNTIF($Z$5:$Z$116,AA169)</f>
        <v>3</v>
      </c>
      <c r="AA169" s="116" t="s">
        <v>551</v>
      </c>
      <c r="AC169" s="3"/>
      <c r="AD169" s="108"/>
      <c r="AE169" s="221"/>
      <c r="AF169" s="116">
        <f>COUNTIF($AF$5:$AF$116,AG169)</f>
        <v>2</v>
      </c>
      <c r="AG169" s="160" t="s">
        <v>315</v>
      </c>
      <c r="AH169" s="108"/>
      <c r="AI169" s="108"/>
      <c r="AJ169" s="108"/>
      <c r="AK169" s="221"/>
      <c r="AL169" s="116">
        <f>COUNTIF($AL$5:$AL$152,AM169)</f>
        <v>2</v>
      </c>
      <c r="AM169" s="3" t="s">
        <v>150</v>
      </c>
      <c r="AO169" s="3"/>
      <c r="AP169" s="3"/>
      <c r="AQ169" s="3"/>
    </row>
    <row r="170" spans="1:43" ht="12.75">
      <c r="A170" s="3"/>
      <c r="B170" s="3"/>
      <c r="C170" s="3"/>
      <c r="F170" s="116">
        <f>COUNTIF($F$5:$F$116,G170)</f>
        <v>4</v>
      </c>
      <c r="G170" s="248" t="s">
        <v>537</v>
      </c>
      <c r="I170" s="3"/>
      <c r="J170" s="3"/>
      <c r="M170" s="116">
        <f>COUNTIF($M$5:$M$116,N170)</f>
        <v>8</v>
      </c>
      <c r="N170" s="116" t="s">
        <v>503</v>
      </c>
      <c r="P170" s="3"/>
      <c r="Q170" s="3"/>
      <c r="T170" s="116">
        <f>COUNTIF($T$5:$T$116,U170)</f>
        <v>6</v>
      </c>
      <c r="U170" s="116" t="s">
        <v>322</v>
      </c>
      <c r="W170" s="3"/>
      <c r="X170" s="3"/>
      <c r="Z170" s="116">
        <f>COUNTIF($Z$5:$Z$116,AA170)</f>
        <v>3</v>
      </c>
      <c r="AA170" s="116" t="s">
        <v>552</v>
      </c>
      <c r="AC170" s="3"/>
      <c r="AD170" s="3"/>
      <c r="AF170" s="116"/>
      <c r="AG170" s="3"/>
      <c r="AH170" s="3"/>
      <c r="AI170" s="3"/>
      <c r="AJ170" s="3"/>
      <c r="AL170" s="116">
        <f>COUNTIF($AL$5:$AL153,AM170)</f>
        <v>1</v>
      </c>
      <c r="AM170" s="3" t="s">
        <v>246</v>
      </c>
      <c r="AO170" s="3"/>
      <c r="AP170" s="3"/>
      <c r="AQ170" s="3"/>
    </row>
    <row r="171" spans="1:43" ht="12.75">
      <c r="A171" s="3"/>
      <c r="B171" s="3"/>
      <c r="C171" s="3"/>
      <c r="F171" s="116">
        <f>COUNTIF($F$5:$F$116,G171)</f>
        <v>0</v>
      </c>
      <c r="G171" s="534" t="s">
        <v>538</v>
      </c>
      <c r="I171" s="3"/>
      <c r="J171" s="3"/>
      <c r="M171" s="116">
        <f>COUNTIF($M$5:$M$116,N171)</f>
        <v>0</v>
      </c>
      <c r="N171" s="116" t="s">
        <v>504</v>
      </c>
      <c r="P171" s="3"/>
      <c r="Q171" s="3"/>
      <c r="T171" s="116">
        <f>COUNTIF($T$5:$T$116,U171)</f>
        <v>2</v>
      </c>
      <c r="U171" s="116" t="s">
        <v>397</v>
      </c>
      <c r="W171" s="3"/>
      <c r="X171" s="3"/>
      <c r="Z171" s="116"/>
      <c r="AA171" s="3"/>
      <c r="AC171" s="3"/>
      <c r="AD171" s="3"/>
      <c r="AF171" s="116"/>
      <c r="AG171" s="3"/>
      <c r="AH171" s="3"/>
      <c r="AI171" s="3"/>
      <c r="AJ171" s="3"/>
      <c r="AL171" s="116">
        <f>COUNTIF($AL$5:$AL153,AM171)</f>
        <v>2</v>
      </c>
      <c r="AM171" s="3" t="s">
        <v>325</v>
      </c>
      <c r="AO171" s="3"/>
      <c r="AP171" s="3"/>
      <c r="AQ171" s="3"/>
    </row>
    <row r="172" spans="1:43" ht="12.75">
      <c r="A172" s="3"/>
      <c r="B172" s="3"/>
      <c r="C172" s="3"/>
      <c r="F172" s="116">
        <f>COUNTIF($F$5:$F$116,G172)</f>
        <v>4</v>
      </c>
      <c r="G172" s="116" t="s">
        <v>149</v>
      </c>
      <c r="I172" s="3"/>
      <c r="J172" s="3"/>
      <c r="M172" s="116"/>
      <c r="N172" s="116"/>
      <c r="P172" s="3"/>
      <c r="Q172" s="3"/>
      <c r="T172" s="116">
        <f>COUNTIF($T$5:$T$116,U172)</f>
        <v>3</v>
      </c>
      <c r="U172" s="116" t="s">
        <v>396</v>
      </c>
      <c r="W172" s="3"/>
      <c r="X172" s="3"/>
      <c r="Z172" s="116"/>
      <c r="AA172" s="3"/>
      <c r="AC172" s="3"/>
      <c r="AD172" s="3"/>
      <c r="AF172" s="116"/>
      <c r="AG172" s="3"/>
      <c r="AH172" s="3"/>
      <c r="AI172" s="3"/>
      <c r="AJ172" s="3"/>
      <c r="AL172" s="3"/>
      <c r="AM172" s="3"/>
      <c r="AO172" s="3"/>
      <c r="AP172" s="3"/>
      <c r="AQ172" s="3"/>
    </row>
    <row r="173" spans="1:43" ht="12.75">
      <c r="A173" s="3"/>
      <c r="B173" s="3"/>
      <c r="C173" s="3"/>
      <c r="F173" s="116"/>
      <c r="G173" s="3"/>
      <c r="I173" s="3"/>
      <c r="J173" s="3"/>
      <c r="M173" s="116"/>
      <c r="N173" s="3"/>
      <c r="P173" s="3"/>
      <c r="Q173" s="3"/>
      <c r="T173" s="116">
        <f>COUNTIF($T$5:$T$116,U173)</f>
        <v>1</v>
      </c>
      <c r="U173" s="1464" t="s">
        <v>702</v>
      </c>
      <c r="W173" s="3"/>
      <c r="X173" s="3"/>
      <c r="Z173" s="116"/>
      <c r="AA173" s="3"/>
      <c r="AC173" s="3"/>
      <c r="AD173" s="3"/>
      <c r="AF173" s="116"/>
      <c r="AG173" s="3"/>
      <c r="AH173" s="3"/>
      <c r="AI173" s="3"/>
      <c r="AJ173" s="3"/>
      <c r="AL173" s="119"/>
      <c r="AM173" s="119"/>
      <c r="AO173" s="3"/>
      <c r="AP173" s="3"/>
      <c r="AQ173" s="3"/>
    </row>
    <row r="174" spans="1:43" ht="12.75">
      <c r="A174" s="3"/>
      <c r="B174" s="3"/>
      <c r="C174" s="3"/>
      <c r="F174" s="116"/>
      <c r="G174" s="3"/>
      <c r="I174" s="3"/>
      <c r="J174" s="3"/>
      <c r="M174" s="116"/>
      <c r="N174" s="3"/>
      <c r="P174" s="3"/>
      <c r="Q174" s="3"/>
      <c r="T174" s="116"/>
      <c r="U174" s="116"/>
      <c r="W174" s="3"/>
      <c r="X174" s="3"/>
      <c r="Z174" s="116"/>
      <c r="AA174" s="3"/>
      <c r="AC174" s="3"/>
      <c r="AD174" s="3"/>
      <c r="AF174" s="116"/>
      <c r="AG174" s="3"/>
      <c r="AH174" s="3"/>
      <c r="AI174" s="3"/>
      <c r="AJ174" s="3"/>
      <c r="AL174" s="119"/>
      <c r="AM174" s="119"/>
      <c r="AO174" s="3"/>
      <c r="AP174" s="3"/>
      <c r="AQ174" s="3"/>
    </row>
    <row r="175" spans="1:43" ht="12.75">
      <c r="A175" s="116"/>
      <c r="B175" s="116"/>
      <c r="C175" s="116"/>
      <c r="D175" s="222"/>
      <c r="E175" s="222"/>
      <c r="F175" s="721">
        <f>SUM(F169:F172)</f>
        <v>11</v>
      </c>
      <c r="G175" s="721" t="s">
        <v>291</v>
      </c>
      <c r="H175" s="721"/>
      <c r="I175" s="721"/>
      <c r="J175" s="721"/>
      <c r="K175" s="721"/>
      <c r="L175" s="721"/>
      <c r="M175" s="721">
        <f>SUM(M169:M172)</f>
        <v>8</v>
      </c>
      <c r="N175" s="721" t="s">
        <v>291</v>
      </c>
      <c r="O175" s="721"/>
      <c r="P175" s="721"/>
      <c r="Q175" s="721"/>
      <c r="R175" s="721"/>
      <c r="S175" s="721"/>
      <c r="T175" s="721">
        <f>SUM(T169:T173)</f>
        <v>12</v>
      </c>
      <c r="U175" s="721" t="s">
        <v>291</v>
      </c>
      <c r="V175" s="721"/>
      <c r="W175" s="721"/>
      <c r="X175" s="721"/>
      <c r="Y175" s="721"/>
      <c r="Z175" s="721">
        <f>SUM(Z169:Z172)</f>
        <v>6</v>
      </c>
      <c r="AA175" s="721" t="s">
        <v>291</v>
      </c>
      <c r="AB175" s="721"/>
      <c r="AC175" s="721"/>
      <c r="AD175" s="721"/>
      <c r="AE175" s="721"/>
      <c r="AF175" s="721">
        <f>SUM(AF169:AF172)</f>
        <v>2</v>
      </c>
      <c r="AG175" s="721" t="s">
        <v>291</v>
      </c>
      <c r="AH175" s="721"/>
      <c r="AI175" s="721"/>
      <c r="AJ175" s="721"/>
      <c r="AK175" s="721"/>
      <c r="AL175" s="721">
        <f>SUM(AL169:AL172)</f>
        <v>5</v>
      </c>
      <c r="AM175" s="721" t="s">
        <v>291</v>
      </c>
      <c r="AN175" s="116"/>
      <c r="AO175" s="116"/>
      <c r="AP175" s="116"/>
      <c r="AQ175" s="116"/>
    </row>
    <row r="176" spans="1:43" ht="12.75">
      <c r="A176" s="3"/>
      <c r="B176" s="3"/>
      <c r="C176" s="3"/>
      <c r="F176" s="116"/>
      <c r="G176" s="3"/>
      <c r="I176" s="3"/>
      <c r="J176" s="3"/>
      <c r="M176" s="116"/>
      <c r="N176" s="3"/>
      <c r="P176" s="3"/>
      <c r="Q176" s="3"/>
      <c r="T176" s="116"/>
      <c r="U176" s="3"/>
      <c r="W176" s="3"/>
      <c r="X176" s="3"/>
      <c r="Z176" s="116"/>
      <c r="AA176" s="3"/>
      <c r="AC176" s="3"/>
      <c r="AD176" s="3"/>
      <c r="AF176" s="116"/>
      <c r="AG176" s="3"/>
      <c r="AH176" s="3"/>
      <c r="AI176" s="3"/>
      <c r="AJ176" s="3"/>
      <c r="AL176" s="119"/>
      <c r="AM176" s="119"/>
      <c r="AO176" s="3"/>
      <c r="AP176" s="3"/>
      <c r="AQ176" s="3"/>
    </row>
    <row r="177" spans="1:49" ht="15" customHeight="1">
      <c r="A177" s="116"/>
      <c r="B177" s="116"/>
      <c r="C177" s="116"/>
      <c r="D177" s="222"/>
      <c r="E177" s="222"/>
      <c r="F177" s="723">
        <f>SUM($F$165-$F$187)</f>
        <v>7</v>
      </c>
      <c r="G177" s="723" t="s">
        <v>268</v>
      </c>
      <c r="H177" s="723"/>
      <c r="I177" s="723"/>
      <c r="J177" s="723"/>
      <c r="K177" s="723"/>
      <c r="L177" s="723"/>
      <c r="M177" s="723">
        <f>SUM($M$165-$M$187)</f>
        <v>8</v>
      </c>
      <c r="N177" s="723"/>
      <c r="O177" s="723"/>
      <c r="P177" s="723"/>
      <c r="Q177" s="723"/>
      <c r="R177" s="723"/>
      <c r="S177" s="723"/>
      <c r="T177" s="723">
        <f>SUM($T$165-$T$187)</f>
        <v>12</v>
      </c>
      <c r="U177" s="723" t="s">
        <v>558</v>
      </c>
      <c r="V177" s="723"/>
      <c r="W177" s="723"/>
      <c r="X177" s="723"/>
      <c r="Y177" s="723"/>
      <c r="Z177" s="723"/>
      <c r="AA177" s="723"/>
      <c r="AB177" s="723"/>
      <c r="AC177" s="723"/>
      <c r="AD177" s="723"/>
      <c r="AE177" s="723"/>
      <c r="AF177" s="723"/>
      <c r="AG177" s="723"/>
      <c r="AH177" s="723"/>
      <c r="AI177" s="723"/>
      <c r="AJ177" s="723"/>
      <c r="AK177" s="723"/>
      <c r="AL177" s="723"/>
      <c r="AM177" s="723"/>
      <c r="AO177" s="3"/>
      <c r="AP177" s="3"/>
      <c r="AQ177" s="3"/>
      <c r="AV177" s="22"/>
      <c r="AW177" s="22"/>
    </row>
    <row r="178" spans="1:49" ht="13.5" thickBot="1">
      <c r="A178" s="116"/>
      <c r="B178" s="116"/>
      <c r="C178" s="116"/>
      <c r="D178" s="222"/>
      <c r="E178" s="222"/>
      <c r="F178" s="116"/>
      <c r="G178" s="116"/>
      <c r="H178" s="116"/>
      <c r="I178" s="116"/>
      <c r="J178" s="116"/>
      <c r="K178" s="222"/>
      <c r="L178" s="222"/>
      <c r="M178" s="116"/>
      <c r="N178" s="116"/>
      <c r="O178" s="116"/>
      <c r="P178" s="116"/>
      <c r="Q178" s="116"/>
      <c r="R178" s="222"/>
      <c r="S178" s="222"/>
      <c r="T178" s="116"/>
      <c r="U178" s="116"/>
      <c r="V178" s="116"/>
      <c r="W178" s="116"/>
      <c r="X178" s="116"/>
      <c r="Y178" s="222"/>
      <c r="Z178" s="116"/>
      <c r="AA178" s="116"/>
      <c r="AB178" s="116"/>
      <c r="AC178" s="116"/>
      <c r="AD178" s="116"/>
      <c r="AE178" s="222"/>
      <c r="AF178" s="116"/>
      <c r="AG178" s="116"/>
      <c r="AH178" s="116"/>
      <c r="AI178" s="116"/>
      <c r="AJ178" s="758" t="s">
        <v>563</v>
      </c>
      <c r="AK178" s="222"/>
      <c r="AL178" s="116"/>
      <c r="AM178" s="116"/>
      <c r="AO178" s="3"/>
      <c r="AP178" s="116"/>
      <c r="AQ178" s="116"/>
      <c r="AV178" s="22"/>
      <c r="AW178" s="22"/>
    </row>
    <row r="179" spans="1:49" ht="12.75">
      <c r="A179" s="116"/>
      <c r="B179" s="116"/>
      <c r="C179" s="116"/>
      <c r="D179" s="222"/>
      <c r="E179" s="222"/>
      <c r="F179" s="116">
        <f>COUNTIF($E$5:$E$152,"Mon(night)")</f>
        <v>0</v>
      </c>
      <c r="G179" s="3" t="s">
        <v>151</v>
      </c>
      <c r="H179" s="116"/>
      <c r="I179" s="116"/>
      <c r="J179" s="116"/>
      <c r="K179" s="222"/>
      <c r="L179" s="222"/>
      <c r="M179" s="116"/>
      <c r="N179" s="3" t="s">
        <v>151</v>
      </c>
      <c r="O179" s="116"/>
      <c r="P179" s="116"/>
      <c r="Q179" s="116"/>
      <c r="R179" s="222"/>
      <c r="S179" s="222"/>
      <c r="T179" s="716">
        <f>COUNTIF($S$5:$S$153,"Mon(night)")</f>
        <v>0</v>
      </c>
      <c r="U179" s="6" t="s">
        <v>151</v>
      </c>
      <c r="V179" s="31"/>
      <c r="W179" s="31"/>
      <c r="X179" s="31"/>
      <c r="Y179" s="734"/>
      <c r="Z179" s="735">
        <f>COUNTIF($S$5:$S$152,"Mon(sand)")</f>
        <v>0</v>
      </c>
      <c r="AA179" s="214" t="s">
        <v>151</v>
      </c>
      <c r="AB179" s="735"/>
      <c r="AC179" s="735"/>
      <c r="AD179" s="735"/>
      <c r="AE179" s="734"/>
      <c r="AF179" s="735">
        <f>T157-T179</f>
        <v>2</v>
      </c>
      <c r="AG179" s="214" t="s">
        <v>151</v>
      </c>
      <c r="AH179" s="735"/>
      <c r="AI179" s="735"/>
      <c r="AJ179" s="757">
        <f>F179+T179</f>
        <v>0</v>
      </c>
      <c r="AK179" s="222"/>
      <c r="AL179" s="116"/>
      <c r="AM179" s="3" t="s">
        <v>151</v>
      </c>
      <c r="AO179" s="3"/>
      <c r="AP179" s="3"/>
      <c r="AQ179" s="3"/>
      <c r="AV179" s="22"/>
      <c r="AW179" s="22"/>
    </row>
    <row r="180" spans="1:49" ht="12.75">
      <c r="A180" s="116"/>
      <c r="B180" s="116"/>
      <c r="C180" s="116"/>
      <c r="D180" s="222"/>
      <c r="E180" s="222"/>
      <c r="F180" s="116">
        <f>COUNTIF($E$5:$E$152,"Tue(night)")</f>
        <v>0</v>
      </c>
      <c r="G180" s="3" t="s">
        <v>134</v>
      </c>
      <c r="H180" s="116"/>
      <c r="I180" s="116"/>
      <c r="J180" s="116"/>
      <c r="K180" s="222"/>
      <c r="L180" s="222"/>
      <c r="M180" s="116"/>
      <c r="N180" s="3" t="s">
        <v>134</v>
      </c>
      <c r="O180" s="116"/>
      <c r="P180" s="116"/>
      <c r="Q180" s="116"/>
      <c r="R180" s="222"/>
      <c r="S180" s="222"/>
      <c r="T180" s="716">
        <f>COUNTIF($S$5:$S$152,"Tue(night)")</f>
        <v>0</v>
      </c>
      <c r="U180" s="6" t="s">
        <v>134</v>
      </c>
      <c r="V180" s="31"/>
      <c r="W180" s="31"/>
      <c r="X180" s="31"/>
      <c r="Y180" s="127"/>
      <c r="Z180" s="31">
        <f>COUNTIF($S$5:$S$152,"Tue(sand)")</f>
        <v>0</v>
      </c>
      <c r="AA180" s="6" t="s">
        <v>134</v>
      </c>
      <c r="AB180" s="31"/>
      <c r="AC180" s="31"/>
      <c r="AD180" s="31"/>
      <c r="AE180" s="127"/>
      <c r="AF180" s="31">
        <f aca="true" t="shared" si="7" ref="AF180:AF185">T158-T180</f>
        <v>1</v>
      </c>
      <c r="AG180" s="6" t="s">
        <v>134</v>
      </c>
      <c r="AH180" s="31"/>
      <c r="AI180" s="31"/>
      <c r="AJ180" s="757">
        <f aca="true" t="shared" si="8" ref="AJ180:AJ185">F180+T180</f>
        <v>0</v>
      </c>
      <c r="AK180" s="222"/>
      <c r="AL180" s="116"/>
      <c r="AM180" s="3" t="s">
        <v>134</v>
      </c>
      <c r="AO180" s="3"/>
      <c r="AP180" s="3"/>
      <c r="AQ180" s="3"/>
      <c r="AV180" s="22"/>
      <c r="AW180" s="22"/>
    </row>
    <row r="181" spans="1:49" ht="12.75">
      <c r="A181" s="116"/>
      <c r="B181" s="116"/>
      <c r="C181" s="116"/>
      <c r="D181" s="222"/>
      <c r="E181" s="222"/>
      <c r="F181" s="116">
        <f>COUNTIF($E$5:$E$152,"Wed(night)")</f>
        <v>0</v>
      </c>
      <c r="G181" s="3" t="s">
        <v>137</v>
      </c>
      <c r="H181" s="116"/>
      <c r="I181" s="116"/>
      <c r="J181" s="116"/>
      <c r="K181" s="222"/>
      <c r="L181" s="222"/>
      <c r="M181" s="116"/>
      <c r="N181" s="3" t="s">
        <v>137</v>
      </c>
      <c r="O181" s="116"/>
      <c r="P181" s="116"/>
      <c r="Q181" s="116"/>
      <c r="R181" s="222"/>
      <c r="S181" s="222"/>
      <c r="T181" s="716">
        <f>COUNTIF($S$5:$S$152,"Wed(night)")</f>
        <v>0</v>
      </c>
      <c r="U181" s="6" t="s">
        <v>137</v>
      </c>
      <c r="V181" s="31"/>
      <c r="W181" s="31"/>
      <c r="X181" s="31"/>
      <c r="Y181" s="127"/>
      <c r="Z181" s="31">
        <f>COUNTIF($S$5:$S$152,"Wed(sand)")</f>
        <v>0</v>
      </c>
      <c r="AA181" s="6" t="s">
        <v>137</v>
      </c>
      <c r="AB181" s="31"/>
      <c r="AC181" s="31"/>
      <c r="AD181" s="31"/>
      <c r="AE181" s="127"/>
      <c r="AF181" s="31">
        <f t="shared" si="7"/>
        <v>0</v>
      </c>
      <c r="AG181" s="6" t="s">
        <v>137</v>
      </c>
      <c r="AH181" s="31"/>
      <c r="AI181" s="31"/>
      <c r="AJ181" s="757">
        <f t="shared" si="8"/>
        <v>0</v>
      </c>
      <c r="AK181" s="222"/>
      <c r="AL181" s="116"/>
      <c r="AM181" s="3" t="s">
        <v>137</v>
      </c>
      <c r="AO181" s="3"/>
      <c r="AP181" s="3"/>
      <c r="AQ181" s="3"/>
      <c r="AV181" s="22"/>
      <c r="AW181" s="22"/>
    </row>
    <row r="182" spans="1:49" ht="12.75">
      <c r="A182" s="116"/>
      <c r="B182" s="116"/>
      <c r="C182" s="116"/>
      <c r="D182" s="222"/>
      <c r="E182" s="222"/>
      <c r="F182" s="116">
        <f>COUNTIF($E$5:$E$152,"Thu(night)")</f>
        <v>0</v>
      </c>
      <c r="G182" s="3" t="s">
        <v>140</v>
      </c>
      <c r="H182" s="116"/>
      <c r="I182" s="116"/>
      <c r="J182" s="116"/>
      <c r="K182" s="222"/>
      <c r="L182" s="222"/>
      <c r="M182" s="116"/>
      <c r="N182" s="3" t="s">
        <v>140</v>
      </c>
      <c r="O182" s="116"/>
      <c r="P182" s="116"/>
      <c r="Q182" s="116"/>
      <c r="R182" s="222"/>
      <c r="S182" s="222"/>
      <c r="T182" s="716">
        <f>COUNTIF($S$5:$S$152,"Thu(night)")</f>
        <v>0</v>
      </c>
      <c r="U182" s="6" t="s">
        <v>140</v>
      </c>
      <c r="V182" s="31"/>
      <c r="W182" s="31"/>
      <c r="X182" s="31"/>
      <c r="Y182" s="127"/>
      <c r="Z182" s="31">
        <f>COUNTIF($S$5:$S$152,"Thu(sand)")</f>
        <v>0</v>
      </c>
      <c r="AA182" s="6" t="s">
        <v>140</v>
      </c>
      <c r="AB182" s="31"/>
      <c r="AC182" s="31"/>
      <c r="AD182" s="31"/>
      <c r="AE182" s="127"/>
      <c r="AF182" s="31">
        <f t="shared" si="7"/>
        <v>4</v>
      </c>
      <c r="AG182" s="6" t="s">
        <v>140</v>
      </c>
      <c r="AH182" s="31"/>
      <c r="AI182" s="31"/>
      <c r="AJ182" s="757">
        <f t="shared" si="8"/>
        <v>0</v>
      </c>
      <c r="AK182" s="222"/>
      <c r="AL182" s="116"/>
      <c r="AM182" s="3" t="s">
        <v>140</v>
      </c>
      <c r="AO182" s="3"/>
      <c r="AP182" s="3"/>
      <c r="AQ182" s="3"/>
      <c r="AV182" s="22"/>
      <c r="AW182" s="22"/>
    </row>
    <row r="183" spans="1:49" ht="12.75">
      <c r="A183" s="116"/>
      <c r="B183" s="116"/>
      <c r="C183" s="116"/>
      <c r="D183" s="222"/>
      <c r="E183" s="222"/>
      <c r="F183" s="116">
        <f>COUNTIF($E$5:$E$152,"Fri(night)")</f>
        <v>4</v>
      </c>
      <c r="G183" s="3" t="s">
        <v>142</v>
      </c>
      <c r="H183" s="116"/>
      <c r="I183" s="116"/>
      <c r="J183" s="116"/>
      <c r="K183" s="222"/>
      <c r="L183" s="222"/>
      <c r="M183" s="116"/>
      <c r="N183" s="3" t="s">
        <v>142</v>
      </c>
      <c r="O183" s="116"/>
      <c r="P183" s="116"/>
      <c r="Q183" s="116"/>
      <c r="R183" s="222"/>
      <c r="S183" s="222"/>
      <c r="T183" s="716">
        <f>COUNTIF($S$5:$S$152,"Fri(night)")</f>
        <v>0</v>
      </c>
      <c r="U183" s="6" t="s">
        <v>142</v>
      </c>
      <c r="V183" s="31"/>
      <c r="W183" s="31"/>
      <c r="X183" s="31"/>
      <c r="Y183" s="127"/>
      <c r="Z183" s="31">
        <f>COUNTIF($S$5:$S$152,"Fri(sand)")</f>
        <v>0</v>
      </c>
      <c r="AA183" s="6" t="s">
        <v>142</v>
      </c>
      <c r="AB183" s="31"/>
      <c r="AC183" s="31"/>
      <c r="AD183" s="31"/>
      <c r="AE183" s="127"/>
      <c r="AF183" s="31">
        <f t="shared" si="7"/>
        <v>0</v>
      </c>
      <c r="AG183" s="6" t="s">
        <v>142</v>
      </c>
      <c r="AH183" s="31"/>
      <c r="AI183" s="31"/>
      <c r="AJ183" s="757">
        <f>F183+T183</f>
        <v>4</v>
      </c>
      <c r="AK183" s="222"/>
      <c r="AL183" s="116"/>
      <c r="AM183" s="3" t="s">
        <v>142</v>
      </c>
      <c r="AO183" s="3"/>
      <c r="AP183" s="3"/>
      <c r="AQ183" s="3"/>
      <c r="AV183" s="22"/>
      <c r="AW183" s="22"/>
    </row>
    <row r="184" spans="1:49" ht="12.75">
      <c r="A184" s="116"/>
      <c r="B184" s="116"/>
      <c r="C184" s="116"/>
      <c r="D184" s="222"/>
      <c r="E184" s="222"/>
      <c r="F184" s="116">
        <f>COUNTIF($E$5:$E$152,"Sat(night)")</f>
        <v>0</v>
      </c>
      <c r="G184" s="3" t="s">
        <v>144</v>
      </c>
      <c r="H184" s="116"/>
      <c r="I184" s="116"/>
      <c r="J184" s="116"/>
      <c r="K184" s="222"/>
      <c r="L184" s="222"/>
      <c r="M184" s="116"/>
      <c r="N184" s="3" t="s">
        <v>144</v>
      </c>
      <c r="O184" s="116"/>
      <c r="P184" s="116"/>
      <c r="Q184" s="116"/>
      <c r="R184" s="222"/>
      <c r="S184" s="222"/>
      <c r="T184" s="716">
        <f>COUNTIF($S$5:$S$152,"Sat(night)")</f>
        <v>0</v>
      </c>
      <c r="U184" s="6" t="s">
        <v>144</v>
      </c>
      <c r="V184" s="31"/>
      <c r="W184" s="31"/>
      <c r="X184" s="31"/>
      <c r="Y184" s="127"/>
      <c r="Z184" s="31">
        <f>COUNTIF($S$5:$S$152,"Sat(sand)")</f>
        <v>0</v>
      </c>
      <c r="AA184" s="6" t="s">
        <v>144</v>
      </c>
      <c r="AB184" s="31"/>
      <c r="AC184" s="31"/>
      <c r="AD184" s="31"/>
      <c r="AE184" s="127"/>
      <c r="AF184" s="31">
        <f t="shared" si="7"/>
        <v>5</v>
      </c>
      <c r="AG184" s="6" t="s">
        <v>144</v>
      </c>
      <c r="AH184" s="31"/>
      <c r="AI184" s="31"/>
      <c r="AJ184" s="757">
        <f t="shared" si="8"/>
        <v>0</v>
      </c>
      <c r="AK184" s="222"/>
      <c r="AL184" s="116"/>
      <c r="AM184" s="3" t="s">
        <v>144</v>
      </c>
      <c r="AO184" s="3"/>
      <c r="AP184" s="3"/>
      <c r="AQ184" s="3"/>
      <c r="AV184" s="22"/>
      <c r="AW184" s="22"/>
    </row>
    <row r="185" spans="1:49" ht="12.75">
      <c r="A185" s="116"/>
      <c r="B185" s="116"/>
      <c r="C185" s="116"/>
      <c r="D185" s="222"/>
      <c r="E185" s="222"/>
      <c r="F185" s="116">
        <f>COUNTIF($E$5:$E$152,"Sun(night)")</f>
        <v>0</v>
      </c>
      <c r="G185" s="3" t="s">
        <v>148</v>
      </c>
      <c r="H185" s="116"/>
      <c r="I185" s="116"/>
      <c r="J185" s="116"/>
      <c r="K185" s="222"/>
      <c r="L185" s="222"/>
      <c r="M185" s="116"/>
      <c r="N185" s="3" t="s">
        <v>148</v>
      </c>
      <c r="O185" s="116"/>
      <c r="P185" s="116"/>
      <c r="Q185" s="116"/>
      <c r="R185" s="222"/>
      <c r="S185" s="222"/>
      <c r="T185" s="716">
        <f>COUNTIF($S$5:$S$152,"Sun(night)")</f>
        <v>0</v>
      </c>
      <c r="U185" s="6" t="s">
        <v>148</v>
      </c>
      <c r="V185" s="31"/>
      <c r="W185" s="31"/>
      <c r="X185" s="31"/>
      <c r="Y185" s="127"/>
      <c r="Z185" s="31">
        <f>COUNTIF($S$5:$S$152,"Sun(sand)")</f>
        <v>0</v>
      </c>
      <c r="AA185" s="6" t="s">
        <v>148</v>
      </c>
      <c r="AB185" s="31"/>
      <c r="AC185" s="31"/>
      <c r="AD185" s="31"/>
      <c r="AE185" s="127"/>
      <c r="AF185" s="31">
        <f t="shared" si="7"/>
        <v>0</v>
      </c>
      <c r="AG185" s="6" t="s">
        <v>148</v>
      </c>
      <c r="AH185" s="31"/>
      <c r="AI185" s="31"/>
      <c r="AJ185" s="757">
        <f t="shared" si="8"/>
        <v>0</v>
      </c>
      <c r="AK185" s="222"/>
      <c r="AL185" s="116"/>
      <c r="AM185" s="3" t="s">
        <v>148</v>
      </c>
      <c r="AO185" s="3"/>
      <c r="AP185" s="3"/>
      <c r="AQ185" s="3"/>
      <c r="AV185" s="22"/>
      <c r="AW185" s="22"/>
    </row>
    <row r="186" spans="1:49" ht="12.75">
      <c r="A186" s="116"/>
      <c r="B186" s="116"/>
      <c r="C186" s="116"/>
      <c r="D186" s="222"/>
      <c r="E186" s="222"/>
      <c r="F186" s="116"/>
      <c r="G186" s="116"/>
      <c r="H186" s="116"/>
      <c r="I186" s="116"/>
      <c r="J186" s="116"/>
      <c r="K186" s="222"/>
      <c r="L186" s="222"/>
      <c r="M186" s="116"/>
      <c r="N186" s="116"/>
      <c r="O186" s="116"/>
      <c r="P186" s="116"/>
      <c r="Q186" s="116"/>
      <c r="R186" s="222"/>
      <c r="S186" s="222"/>
      <c r="T186" s="716"/>
      <c r="U186" s="31"/>
      <c r="V186" s="31"/>
      <c r="W186" s="31"/>
      <c r="X186" s="31"/>
      <c r="Y186" s="127"/>
      <c r="Z186" s="31"/>
      <c r="AA186" s="31"/>
      <c r="AB186" s="31"/>
      <c r="AC186" s="31"/>
      <c r="AD186" s="31"/>
      <c r="AE186" s="127"/>
      <c r="AF186" s="31"/>
      <c r="AG186" s="31"/>
      <c r="AH186" s="31"/>
      <c r="AI186" s="31"/>
      <c r="AJ186" s="153"/>
      <c r="AK186" s="222"/>
      <c r="AL186" s="116"/>
      <c r="AM186" s="116"/>
      <c r="AO186" s="3"/>
      <c r="AP186" s="3"/>
      <c r="AQ186" s="3"/>
      <c r="AV186" s="22"/>
      <c r="AW186" s="22"/>
    </row>
    <row r="187" spans="1:49" ht="12.75">
      <c r="A187" s="3"/>
      <c r="B187" s="3"/>
      <c r="C187" s="3"/>
      <c r="F187" s="724">
        <f>COUNTIF($F$5:$F$116,"(night)")</f>
        <v>4</v>
      </c>
      <c r="G187" s="724" t="s">
        <v>269</v>
      </c>
      <c r="H187" s="724"/>
      <c r="I187" s="724"/>
      <c r="J187" s="724"/>
      <c r="K187" s="724"/>
      <c r="L187" s="724"/>
      <c r="M187" s="724">
        <f>COUNTIF($F$5:$F$146,N187)</f>
        <v>0</v>
      </c>
      <c r="N187" s="724"/>
      <c r="O187" s="724"/>
      <c r="P187" s="724"/>
      <c r="Q187" s="724"/>
      <c r="R187" s="724"/>
      <c r="S187" s="724"/>
      <c r="T187" s="736">
        <f>COUNTIF($T$5:$T$146,U187)</f>
        <v>0</v>
      </c>
      <c r="U187" s="737" t="s">
        <v>269</v>
      </c>
      <c r="V187" s="738"/>
      <c r="W187" s="738"/>
      <c r="X187" s="738"/>
      <c r="Y187" s="738"/>
      <c r="Z187" s="737">
        <f>Z179+Z180+Z181+Z182+Z183+Z184+Z185</f>
        <v>0</v>
      </c>
      <c r="AA187" s="737" t="s">
        <v>560</v>
      </c>
      <c r="AB187" s="738"/>
      <c r="AC187" s="738"/>
      <c r="AD187" s="738"/>
      <c r="AE187" s="738"/>
      <c r="AF187" s="737">
        <f>AF179+AF180+AF181+AF182+AF183+AF184+AF185</f>
        <v>12</v>
      </c>
      <c r="AG187" s="737" t="s">
        <v>561</v>
      </c>
      <c r="AH187" s="738"/>
      <c r="AI187" s="738"/>
      <c r="AJ187" s="757">
        <f>SUM(AJ179:AJ185)</f>
        <v>4</v>
      </c>
      <c r="AK187" s="725"/>
      <c r="AL187" s="725"/>
      <c r="AM187" s="725"/>
      <c r="AO187" s="3"/>
      <c r="AP187" s="3"/>
      <c r="AQ187" s="3"/>
      <c r="AV187" s="22"/>
      <c r="AW187" s="22"/>
    </row>
    <row r="188" spans="1:49" ht="12.75">
      <c r="A188" s="3"/>
      <c r="B188" s="3"/>
      <c r="C188" s="3"/>
      <c r="F188" s="116"/>
      <c r="G188" s="3"/>
      <c r="I188" s="3"/>
      <c r="J188" s="3"/>
      <c r="M188" s="116"/>
      <c r="N188" s="3"/>
      <c r="P188" s="3"/>
      <c r="Q188" s="3"/>
      <c r="T188" s="716"/>
      <c r="U188" s="6"/>
      <c r="V188" s="6"/>
      <c r="W188" s="6"/>
      <c r="X188" s="6"/>
      <c r="Y188" s="124"/>
      <c r="Z188" s="31"/>
      <c r="AA188" s="6"/>
      <c r="AB188" s="6"/>
      <c r="AC188" s="6"/>
      <c r="AD188" s="6"/>
      <c r="AE188" s="124"/>
      <c r="AF188" s="31"/>
      <c r="AG188" s="6"/>
      <c r="AH188" s="6"/>
      <c r="AI188" s="6"/>
      <c r="AJ188" s="50"/>
      <c r="AL188" s="3"/>
      <c r="AM188" s="3"/>
      <c r="AO188" s="3"/>
      <c r="AP188" s="3"/>
      <c r="AQ188" s="3"/>
      <c r="AV188" s="22"/>
      <c r="AW188" s="22"/>
    </row>
    <row r="189" spans="1:49" ht="13.5" thickBot="1">
      <c r="A189" s="3"/>
      <c r="B189" s="3"/>
      <c r="C189" s="3"/>
      <c r="F189" s="721">
        <f>SUM(F177:F185)</f>
        <v>11</v>
      </c>
      <c r="G189" s="721" t="s">
        <v>291</v>
      </c>
      <c r="H189" s="721"/>
      <c r="I189" s="721"/>
      <c r="J189" s="721"/>
      <c r="K189" s="721"/>
      <c r="L189" s="721"/>
      <c r="M189" s="721">
        <f>SUM(M177:M185)</f>
        <v>8</v>
      </c>
      <c r="N189" s="721" t="s">
        <v>291</v>
      </c>
      <c r="O189" s="721"/>
      <c r="P189" s="721"/>
      <c r="Q189" s="721"/>
      <c r="R189" s="721"/>
      <c r="S189" s="721"/>
      <c r="T189" s="739">
        <f>SUM(T177:T185)</f>
        <v>12</v>
      </c>
      <c r="U189" s="740" t="s">
        <v>291</v>
      </c>
      <c r="V189" s="740"/>
      <c r="W189" s="740"/>
      <c r="X189" s="740"/>
      <c r="Y189" s="740"/>
      <c r="Z189" s="740">
        <f>Z187+AF187</f>
        <v>12</v>
      </c>
      <c r="AA189" s="740"/>
      <c r="AB189" s="740"/>
      <c r="AC189" s="740"/>
      <c r="AD189" s="740"/>
      <c r="AE189" s="740"/>
      <c r="AF189" s="740"/>
      <c r="AG189" s="740"/>
      <c r="AH189" s="740"/>
      <c r="AI189" s="740"/>
      <c r="AJ189" s="741"/>
      <c r="AK189" s="721"/>
      <c r="AL189" s="721"/>
      <c r="AM189" s="721"/>
      <c r="AO189" s="3"/>
      <c r="AP189" s="3"/>
      <c r="AQ189" s="3"/>
      <c r="AV189" s="22"/>
      <c r="AW189" s="22"/>
    </row>
    <row r="190" spans="1:49" ht="12.75">
      <c r="A190" s="3"/>
      <c r="B190" s="3"/>
      <c r="C190" s="3"/>
      <c r="F190" s="116"/>
      <c r="G190" s="3"/>
      <c r="I190" s="3"/>
      <c r="J190" s="3"/>
      <c r="M190" s="116"/>
      <c r="N190" s="3"/>
      <c r="P190" s="3"/>
      <c r="Q190" s="3"/>
      <c r="T190" s="116"/>
      <c r="U190" s="3"/>
      <c r="W190" s="3"/>
      <c r="X190" s="3"/>
      <c r="Z190" s="116"/>
      <c r="AA190" s="3"/>
      <c r="AC190" s="3"/>
      <c r="AD190" s="3"/>
      <c r="AF190" s="116"/>
      <c r="AG190" s="3"/>
      <c r="AH190" s="3"/>
      <c r="AI190" s="3"/>
      <c r="AJ190" s="3"/>
      <c r="AL190" s="3"/>
      <c r="AM190" s="3"/>
      <c r="AO190" s="3"/>
      <c r="AP190" s="3"/>
      <c r="AQ190" s="3"/>
      <c r="AV190" s="22"/>
      <c r="AW190" s="22"/>
    </row>
    <row r="191" spans="1:49" ht="12.75">
      <c r="A191" s="3"/>
      <c r="B191" s="3"/>
      <c r="C191" s="3"/>
      <c r="F191" s="116"/>
      <c r="G191" s="3"/>
      <c r="I191" s="3"/>
      <c r="J191" s="3"/>
      <c r="M191" s="116"/>
      <c r="N191" s="3"/>
      <c r="P191" s="3"/>
      <c r="Q191" s="3"/>
      <c r="T191" s="116"/>
      <c r="U191" s="3"/>
      <c r="W191" s="3"/>
      <c r="X191" s="3"/>
      <c r="Z191" s="116"/>
      <c r="AA191" s="3"/>
      <c r="AC191" s="3"/>
      <c r="AD191" s="3"/>
      <c r="AF191" s="116"/>
      <c r="AG191" s="3"/>
      <c r="AH191" s="3"/>
      <c r="AI191" s="3"/>
      <c r="AJ191" s="3"/>
      <c r="AL191" s="3"/>
      <c r="AM191" s="3"/>
      <c r="AO191" s="3"/>
      <c r="AP191" s="3"/>
      <c r="AQ191" s="3"/>
      <c r="AV191" s="22"/>
      <c r="AW191" s="22"/>
    </row>
    <row r="192" spans="1:49" ht="12.75">
      <c r="A192" s="3"/>
      <c r="B192" s="3"/>
      <c r="C192" s="3"/>
      <c r="F192" s="116"/>
      <c r="G192" s="3"/>
      <c r="I192" s="3"/>
      <c r="J192" s="3"/>
      <c r="M192" s="116"/>
      <c r="N192" s="3"/>
      <c r="P192" s="3"/>
      <c r="Q192" s="3"/>
      <c r="T192" s="116"/>
      <c r="U192" s="3"/>
      <c r="W192" s="3"/>
      <c r="X192" s="3"/>
      <c r="Z192" s="116"/>
      <c r="AA192" s="3"/>
      <c r="AC192" s="3"/>
      <c r="AD192" s="3"/>
      <c r="AF192" s="116"/>
      <c r="AG192" s="3"/>
      <c r="AH192" s="3"/>
      <c r="AI192" s="3"/>
      <c r="AJ192" s="3"/>
      <c r="AL192" s="3"/>
      <c r="AM192" s="3"/>
      <c r="AO192" s="3"/>
      <c r="AP192" s="3"/>
      <c r="AQ192" s="3"/>
      <c r="AV192" s="22"/>
      <c r="AW192" s="22"/>
    </row>
    <row r="193" spans="1:49" ht="12.75">
      <c r="A193" s="3"/>
      <c r="B193" s="3"/>
      <c r="C193" s="3"/>
      <c r="F193" s="116"/>
      <c r="G193" s="3"/>
      <c r="I193" s="3"/>
      <c r="J193" s="3"/>
      <c r="M193" s="116"/>
      <c r="N193" s="3"/>
      <c r="P193" s="3"/>
      <c r="Q193" s="3"/>
      <c r="T193" s="116"/>
      <c r="U193" s="3"/>
      <c r="W193" s="3"/>
      <c r="X193" s="3"/>
      <c r="Z193" s="116"/>
      <c r="AA193" s="3"/>
      <c r="AC193" s="3"/>
      <c r="AD193" s="3"/>
      <c r="AF193" s="116"/>
      <c r="AG193" s="3"/>
      <c r="AH193" s="3"/>
      <c r="AI193" s="3"/>
      <c r="AJ193" s="3"/>
      <c r="AL193" s="3"/>
      <c r="AM193" s="3"/>
      <c r="AO193" s="3"/>
      <c r="AP193" s="3"/>
      <c r="AQ193" s="3"/>
      <c r="AV193" s="22"/>
      <c r="AW193" s="22"/>
    </row>
    <row r="194" spans="1:49" ht="12.75">
      <c r="A194" s="3"/>
      <c r="B194" s="3"/>
      <c r="C194" s="3"/>
      <c r="F194" s="116"/>
      <c r="G194" s="3"/>
      <c r="I194" s="3"/>
      <c r="J194" s="3"/>
      <c r="M194" s="116"/>
      <c r="N194" s="3"/>
      <c r="P194" s="3"/>
      <c r="Q194" s="3"/>
      <c r="T194" s="116"/>
      <c r="U194" s="3"/>
      <c r="W194" s="3"/>
      <c r="X194" s="3"/>
      <c r="Z194" s="116"/>
      <c r="AA194" s="3"/>
      <c r="AC194" s="3"/>
      <c r="AD194" s="3"/>
      <c r="AF194" s="116"/>
      <c r="AG194" s="3"/>
      <c r="AH194" s="3"/>
      <c r="AI194" s="3"/>
      <c r="AJ194" s="3"/>
      <c r="AL194" s="3"/>
      <c r="AM194" s="3"/>
      <c r="AO194" s="3"/>
      <c r="AP194" s="3"/>
      <c r="AQ194" s="3"/>
      <c r="AV194" s="22"/>
      <c r="AW194" s="22"/>
    </row>
    <row r="195" spans="1:49" ht="12.75">
      <c r="A195" s="3"/>
      <c r="B195" s="3"/>
      <c r="C195" s="3"/>
      <c r="F195" s="116"/>
      <c r="G195" s="3"/>
      <c r="I195" s="3"/>
      <c r="J195" s="3"/>
      <c r="M195" s="116"/>
      <c r="N195" s="3"/>
      <c r="P195" s="3"/>
      <c r="Q195" s="3"/>
      <c r="T195" s="116"/>
      <c r="U195" s="3"/>
      <c r="W195" s="3"/>
      <c r="X195" s="3"/>
      <c r="Z195" s="116"/>
      <c r="AA195" s="3"/>
      <c r="AC195" s="3"/>
      <c r="AD195" s="3"/>
      <c r="AF195" s="116"/>
      <c r="AG195" s="3"/>
      <c r="AH195" s="3"/>
      <c r="AI195" s="3"/>
      <c r="AJ195" s="3"/>
      <c r="AL195" s="3"/>
      <c r="AM195" s="3"/>
      <c r="AO195" s="3"/>
      <c r="AP195" s="3"/>
      <c r="AQ195" s="3"/>
      <c r="AV195" s="22"/>
      <c r="AW195" s="22"/>
    </row>
    <row r="196" spans="1:49" ht="13.5" thickBot="1">
      <c r="A196" s="3"/>
      <c r="B196" s="3"/>
      <c r="C196" s="3"/>
      <c r="F196" s="116"/>
      <c r="G196" s="3"/>
      <c r="I196" s="3"/>
      <c r="J196" s="3"/>
      <c r="M196" s="116"/>
      <c r="N196" s="3"/>
      <c r="P196" s="3"/>
      <c r="Q196" s="3"/>
      <c r="T196" s="116"/>
      <c r="U196" s="3"/>
      <c r="W196" s="3"/>
      <c r="X196" s="3"/>
      <c r="Z196" s="116"/>
      <c r="AA196" s="3"/>
      <c r="AC196" s="3"/>
      <c r="AD196" s="3"/>
      <c r="AF196" s="116"/>
      <c r="AG196" s="3"/>
      <c r="AH196" s="3"/>
      <c r="AI196" s="3"/>
      <c r="AJ196" s="3"/>
      <c r="AL196" s="3"/>
      <c r="AM196" s="3"/>
      <c r="AO196" s="3"/>
      <c r="AP196" s="3"/>
      <c r="AQ196" s="3"/>
      <c r="AV196" s="22"/>
      <c r="AW196" s="22"/>
    </row>
    <row r="197" spans="1:49" ht="13.5" thickBot="1">
      <c r="A197" s="3"/>
      <c r="B197" s="3"/>
      <c r="C197" s="3"/>
      <c r="F197" s="116"/>
      <c r="G197" s="116" t="s">
        <v>350</v>
      </c>
      <c r="I197" s="3"/>
      <c r="J197" s="3"/>
      <c r="M197" s="116"/>
      <c r="N197" s="116" t="s">
        <v>350</v>
      </c>
      <c r="P197" s="3"/>
      <c r="Q197" s="3"/>
      <c r="T197" s="116"/>
      <c r="U197" s="116" t="s">
        <v>350</v>
      </c>
      <c r="W197" s="3"/>
      <c r="X197" s="3"/>
      <c r="Z197" s="116"/>
      <c r="AA197" s="116" t="s">
        <v>350</v>
      </c>
      <c r="AC197" s="3"/>
      <c r="AD197" s="3"/>
      <c r="AF197" s="116"/>
      <c r="AG197" s="116" t="s">
        <v>350</v>
      </c>
      <c r="AH197" s="3"/>
      <c r="AI197" s="3"/>
      <c r="AJ197" s="3"/>
      <c r="AL197" s="116"/>
      <c r="AM197" s="116" t="s">
        <v>350</v>
      </c>
      <c r="AO197" s="3"/>
      <c r="AP197" s="116" t="s">
        <v>390</v>
      </c>
      <c r="AQ197" s="3"/>
      <c r="AR197" s="719" t="s">
        <v>22</v>
      </c>
      <c r="AS197" s="720"/>
      <c r="AV197" s="22"/>
      <c r="AW197" s="22"/>
    </row>
    <row r="198" spans="1:49" ht="12.75">
      <c r="A198" s="3"/>
      <c r="B198" s="3"/>
      <c r="C198" s="3"/>
      <c r="F198" s="116"/>
      <c r="G198" s="116"/>
      <c r="I198" s="3"/>
      <c r="J198" s="3"/>
      <c r="M198" s="116"/>
      <c r="N198" s="116"/>
      <c r="P198" s="3"/>
      <c r="Q198" s="3"/>
      <c r="T198" s="116"/>
      <c r="U198" s="116"/>
      <c r="W198" s="3"/>
      <c r="X198" s="3"/>
      <c r="Z198" s="116"/>
      <c r="AA198" s="116"/>
      <c r="AC198" s="3"/>
      <c r="AD198" s="3"/>
      <c r="AF198" s="116"/>
      <c r="AG198" s="116"/>
      <c r="AH198" s="3"/>
      <c r="AI198" s="3"/>
      <c r="AJ198" s="3"/>
      <c r="AL198" s="116"/>
      <c r="AM198" s="116"/>
      <c r="AO198" s="3"/>
      <c r="AP198" s="116"/>
      <c r="AQ198" s="3"/>
      <c r="AR198" s="175"/>
      <c r="AS198" s="52"/>
      <c r="AV198" s="22"/>
      <c r="AW198" s="22"/>
    </row>
    <row r="199" spans="1:49" ht="12.75">
      <c r="A199" s="3"/>
      <c r="B199" s="3"/>
      <c r="C199" s="3"/>
      <c r="F199" s="116">
        <f>COUNTIF($H$5:$H$152,G199)</f>
        <v>0</v>
      </c>
      <c r="G199" s="3" t="s">
        <v>145</v>
      </c>
      <c r="I199" s="3"/>
      <c r="J199" s="3"/>
      <c r="M199" s="116">
        <f>COUNTIF($O$5:$O$152,N199)</f>
        <v>2</v>
      </c>
      <c r="N199" s="3" t="s">
        <v>145</v>
      </c>
      <c r="P199" s="3"/>
      <c r="Q199" s="3"/>
      <c r="T199" s="116">
        <f>COUNTIF($V$5:$V$152,U199)</f>
        <v>0</v>
      </c>
      <c r="U199" s="3" t="s">
        <v>145</v>
      </c>
      <c r="W199" s="3"/>
      <c r="X199" s="3"/>
      <c r="Z199" s="116">
        <f>COUNTIF($AB$5:$AB$152,AA199)</f>
        <v>0</v>
      </c>
      <c r="AA199" s="3" t="s">
        <v>145</v>
      </c>
      <c r="AC199" s="3"/>
      <c r="AD199" s="3"/>
      <c r="AF199" s="116">
        <f>COUNTIF($AH$5:$AH$152,AG199)</f>
        <v>0</v>
      </c>
      <c r="AG199" s="3" t="s">
        <v>145</v>
      </c>
      <c r="AH199" s="3"/>
      <c r="AI199" s="3"/>
      <c r="AJ199" s="3"/>
      <c r="AL199" s="3">
        <f>COUNTIF($AN$5:$AN$152,AM199)</f>
        <v>0</v>
      </c>
      <c r="AM199" s="3" t="s">
        <v>145</v>
      </c>
      <c r="AO199" s="3"/>
      <c r="AP199" s="116">
        <f aca="true" t="shared" si="9" ref="AP199:AP204">SUM(F199+M199+T199+Z199+AF199)</f>
        <v>2</v>
      </c>
      <c r="AQ199" s="3"/>
      <c r="AR199" s="141" t="s">
        <v>338</v>
      </c>
      <c r="AS199" s="50">
        <f>Jan!AP165+Feb!AP168+Mar!AP186+Apr!AP189+May!AP202+Jun!AP202+Jul!AP200+Aug!AP207+Sep!AP202+Oct!AP192+Nov!AP214+Dec!AP199</f>
        <v>28</v>
      </c>
      <c r="AV199" s="22"/>
      <c r="AW199" s="22"/>
    </row>
    <row r="200" spans="1:49" ht="12.75">
      <c r="A200" s="3"/>
      <c r="B200" s="3"/>
      <c r="C200" s="3"/>
      <c r="F200" s="116">
        <f>COUNTIF($H$5:$H$152,G200)</f>
        <v>0</v>
      </c>
      <c r="G200" s="3" t="s">
        <v>146</v>
      </c>
      <c r="I200" s="3"/>
      <c r="J200" s="3"/>
      <c r="M200" s="116">
        <f>COUNTIF($O$5:$O$152,N200)</f>
        <v>4</v>
      </c>
      <c r="N200" s="3" t="s">
        <v>146</v>
      </c>
      <c r="P200" s="3"/>
      <c r="Q200" s="3"/>
      <c r="T200" s="116">
        <f>COUNTIF($V$5:$V$152,U200)</f>
        <v>0</v>
      </c>
      <c r="U200" s="3" t="s">
        <v>146</v>
      </c>
      <c r="W200" s="3"/>
      <c r="X200" s="3"/>
      <c r="Z200" s="116">
        <f>COUNTIF($AB$5:$AB$152,AA200)</f>
        <v>0</v>
      </c>
      <c r="AA200" s="3" t="s">
        <v>146</v>
      </c>
      <c r="AC200" s="3"/>
      <c r="AD200" s="3"/>
      <c r="AF200" s="116">
        <f>COUNTIF($AH$5:$AH$152,AG200)</f>
        <v>0</v>
      </c>
      <c r="AG200" s="3" t="s">
        <v>146</v>
      </c>
      <c r="AH200" s="3"/>
      <c r="AI200" s="3"/>
      <c r="AJ200" s="3"/>
      <c r="AL200" s="3">
        <f>COUNTIF($AN$5:$AN$152,AM200)</f>
        <v>0</v>
      </c>
      <c r="AM200" s="3" t="s">
        <v>146</v>
      </c>
      <c r="AO200" s="3"/>
      <c r="AP200" s="116">
        <f t="shared" si="9"/>
        <v>4</v>
      </c>
      <c r="AQ200" s="3"/>
      <c r="AR200" s="141" t="s">
        <v>339</v>
      </c>
      <c r="AS200" s="50">
        <f>Jan!AP166+Feb!AP169+Mar!AP187+Apr!AP190+May!AP203+Jun!AP203+Jul!AP201+Aug!AP208+Sep!AP203+Oct!AP193+Nov!AP215+Dec!AP200</f>
        <v>32</v>
      </c>
      <c r="AV200" s="22"/>
      <c r="AW200" s="22"/>
    </row>
    <row r="201" spans="1:49" ht="12.75">
      <c r="A201" s="3"/>
      <c r="B201" s="3"/>
      <c r="C201" s="3"/>
      <c r="F201" s="116">
        <f>COUNTIF($H$5:$H$152,G201)</f>
        <v>1</v>
      </c>
      <c r="G201" s="3" t="s">
        <v>135</v>
      </c>
      <c r="I201" s="3"/>
      <c r="J201" s="3"/>
      <c r="M201" s="116">
        <f>COUNTIF($O$5:$O$152,N201)</f>
        <v>2</v>
      </c>
      <c r="N201" s="3" t="s">
        <v>135</v>
      </c>
      <c r="P201" s="3"/>
      <c r="Q201" s="3"/>
      <c r="T201" s="116">
        <f>COUNTIF($V$5:$V$152,U201)</f>
        <v>1</v>
      </c>
      <c r="U201" s="3" t="s">
        <v>135</v>
      </c>
      <c r="W201" s="3"/>
      <c r="X201" s="3"/>
      <c r="Z201" s="116">
        <f>COUNTIF($AB$5:$AB$152,AA201)</f>
        <v>0</v>
      </c>
      <c r="AA201" s="3" t="s">
        <v>135</v>
      </c>
      <c r="AC201" s="3"/>
      <c r="AD201" s="3"/>
      <c r="AF201" s="116">
        <f>COUNTIF($AH$5:$AH$152,AG201)</f>
        <v>0</v>
      </c>
      <c r="AG201" s="3" t="s">
        <v>135</v>
      </c>
      <c r="AH201" s="3"/>
      <c r="AI201" s="3"/>
      <c r="AJ201" s="3"/>
      <c r="AL201" s="3">
        <f>COUNTIF($AN$5:$AN$152,AM201)</f>
        <v>1</v>
      </c>
      <c r="AM201" s="3" t="s">
        <v>135</v>
      </c>
      <c r="AO201" s="3"/>
      <c r="AP201" s="116">
        <f t="shared" si="9"/>
        <v>4</v>
      </c>
      <c r="AQ201" s="3"/>
      <c r="AR201" s="141" t="s">
        <v>340</v>
      </c>
      <c r="AS201" s="50">
        <f>Jan!AP169+Feb!AP170+Mar!AP188+Apr!AP191+May!AP204+Jun!AP204+Jul!AP202+Aug!AP209+Sep!AP204+Oct!AP194+Nov!AP216+Dec!AP201</f>
        <v>44</v>
      </c>
      <c r="AT201" s="2208"/>
      <c r="AU201" s="2207"/>
      <c r="AV201" s="22"/>
      <c r="AW201" s="22"/>
    </row>
    <row r="202" spans="1:49" ht="12.75">
      <c r="A202" s="3"/>
      <c r="B202" s="3"/>
      <c r="C202" s="3"/>
      <c r="F202" s="116">
        <f>COUNTIF($H$5:$H$152,G202)</f>
        <v>1</v>
      </c>
      <c r="G202" s="3" t="s">
        <v>411</v>
      </c>
      <c r="I202" s="3"/>
      <c r="J202" s="3"/>
      <c r="M202" s="116">
        <f>COUNTIF($O$5:$O$152,N202)</f>
        <v>2</v>
      </c>
      <c r="N202" s="3" t="s">
        <v>411</v>
      </c>
      <c r="P202" s="3"/>
      <c r="Q202" s="3"/>
      <c r="T202" s="116">
        <f>COUNTIF($V$5:$V$152,U202)</f>
        <v>1</v>
      </c>
      <c r="U202" s="3" t="s">
        <v>411</v>
      </c>
      <c r="W202" s="3"/>
      <c r="X202" s="3"/>
      <c r="Z202" s="116">
        <f>COUNTIF($AB$5:$AB$152,AA202)</f>
        <v>1</v>
      </c>
      <c r="AA202" s="3" t="s">
        <v>411</v>
      </c>
      <c r="AC202" s="3"/>
      <c r="AD202" s="3"/>
      <c r="AF202" s="116">
        <f>COUNTIF($AH$5:$AH$152,AG202)</f>
        <v>0</v>
      </c>
      <c r="AG202" s="3" t="s">
        <v>411</v>
      </c>
      <c r="AH202" s="3"/>
      <c r="AI202" s="3"/>
      <c r="AJ202" s="3"/>
      <c r="AL202" s="3">
        <f>COUNTIF($AN$5:$AN$152,AM202)</f>
        <v>0</v>
      </c>
      <c r="AM202" s="3" t="s">
        <v>411</v>
      </c>
      <c r="AO202" s="3"/>
      <c r="AP202" s="116">
        <f t="shared" si="9"/>
        <v>5</v>
      </c>
      <c r="AQ202" s="3"/>
      <c r="AR202" s="141" t="s">
        <v>341</v>
      </c>
      <c r="AS202" s="50">
        <f>Jan!AP170+Feb!AP171+Mar!AP189+Apr!AP192+May!AP205+Jun!AP205+Jul!AP203+Aug!AP210+Sep!AP205+Oct!AP195+Nov!AP217+Dec!AP202</f>
        <v>62</v>
      </c>
      <c r="AT202" s="141"/>
      <c r="AU202" s="22"/>
      <c r="AV202" s="22"/>
      <c r="AW202" s="22"/>
    </row>
    <row r="203" spans="1:49" ht="12.75">
      <c r="A203" s="3"/>
      <c r="B203" s="3"/>
      <c r="C203" s="3"/>
      <c r="F203" s="116">
        <f>COUNTIF($H$5:$H$152,G203)</f>
        <v>1</v>
      </c>
      <c r="G203" s="3" t="s">
        <v>410</v>
      </c>
      <c r="I203" s="3"/>
      <c r="J203" s="3"/>
      <c r="M203" s="116">
        <f>COUNTIF($O$5:$O$152,N203)</f>
        <v>1</v>
      </c>
      <c r="N203" s="3" t="s">
        <v>410</v>
      </c>
      <c r="P203" s="3"/>
      <c r="Q203" s="3"/>
      <c r="T203" s="116">
        <f>COUNTIF($V$5:$V$152,U203)</f>
        <v>0</v>
      </c>
      <c r="U203" s="3" t="s">
        <v>410</v>
      </c>
      <c r="W203" s="3"/>
      <c r="X203" s="3"/>
      <c r="Z203" s="116">
        <f>COUNTIF($AB$5:$AB$152,AA203)</f>
        <v>0</v>
      </c>
      <c r="AA203" s="3" t="s">
        <v>410</v>
      </c>
      <c r="AC203" s="3"/>
      <c r="AD203" s="3"/>
      <c r="AF203" s="116">
        <f>COUNTIF($AH$5:$AH$152,AG203)</f>
        <v>0</v>
      </c>
      <c r="AG203" s="3" t="s">
        <v>410</v>
      </c>
      <c r="AH203" s="3"/>
      <c r="AI203" s="3"/>
      <c r="AJ203" s="3"/>
      <c r="AL203" s="3">
        <f>COUNTIF($AN$5:$AN$152,AM203)</f>
        <v>2</v>
      </c>
      <c r="AM203" s="3" t="s">
        <v>410</v>
      </c>
      <c r="AO203" s="3"/>
      <c r="AP203" s="116">
        <f t="shared" si="9"/>
        <v>2</v>
      </c>
      <c r="AQ203" s="3"/>
      <c r="AR203" s="141" t="s">
        <v>409</v>
      </c>
      <c r="AS203" s="50">
        <f>Jan!AP180+Feb!AP172+Mar!AP190+Apr!AP193+May!AP206+Jun!AP206+Jul!AP204+Aug!AP211+Sep!AP206+Oct!AP196+Nov!AP218+Dec!AP203</f>
        <v>73</v>
      </c>
      <c r="AT203" s="141"/>
      <c r="AU203" s="6"/>
      <c r="AV203" s="22"/>
      <c r="AW203" s="22"/>
    </row>
    <row r="204" spans="1:49" ht="13.5" thickBot="1">
      <c r="A204" s="3"/>
      <c r="B204" s="3"/>
      <c r="C204" s="3"/>
      <c r="F204" s="116">
        <f>SUM(F199:F203)</f>
        <v>3</v>
      </c>
      <c r="G204" s="116" t="s">
        <v>291</v>
      </c>
      <c r="I204" s="3"/>
      <c r="J204" s="3"/>
      <c r="M204" s="116">
        <f>SUM(M199:M203)</f>
        <v>11</v>
      </c>
      <c r="N204" s="116" t="s">
        <v>291</v>
      </c>
      <c r="P204" s="3"/>
      <c r="Q204" s="3"/>
      <c r="T204" s="116">
        <f>SUM(T199:T203)</f>
        <v>2</v>
      </c>
      <c r="U204" s="116" t="s">
        <v>291</v>
      </c>
      <c r="W204" s="3"/>
      <c r="X204" s="3"/>
      <c r="Z204" s="116">
        <f>SUM(Z199:Z203)</f>
        <v>1</v>
      </c>
      <c r="AA204" s="116" t="s">
        <v>291</v>
      </c>
      <c r="AC204" s="3"/>
      <c r="AD204" s="3"/>
      <c r="AF204" s="116">
        <f>SUM(AF199:AF203)</f>
        <v>0</v>
      </c>
      <c r="AG204" s="116" t="s">
        <v>291</v>
      </c>
      <c r="AH204" s="3"/>
      <c r="AI204" s="3"/>
      <c r="AJ204" s="3"/>
      <c r="AL204" s="116">
        <f>SUM(AL199:AL203)</f>
        <v>3</v>
      </c>
      <c r="AM204" s="116" t="s">
        <v>291</v>
      </c>
      <c r="AO204" s="3"/>
      <c r="AP204" s="116">
        <f t="shared" si="9"/>
        <v>17</v>
      </c>
      <c r="AQ204" s="3"/>
      <c r="AR204" s="148" t="s">
        <v>291</v>
      </c>
      <c r="AS204" s="150">
        <f>SUM(AS199:AS203)</f>
        <v>239</v>
      </c>
      <c r="AT204" s="141"/>
      <c r="AU204" s="6"/>
      <c r="AV204" s="22"/>
      <c r="AW204" s="22"/>
    </row>
    <row r="205" spans="43:49" ht="12.75">
      <c r="AQ205" s="22"/>
      <c r="AS205" s="22"/>
      <c r="AT205" s="141"/>
      <c r="AU205" s="6"/>
      <c r="AV205" s="22"/>
      <c r="AW205" s="22"/>
    </row>
    <row r="206" spans="6:47" ht="12.75">
      <c r="F206" s="160">
        <f>SUM($J$5:$J140)</f>
        <v>620</v>
      </c>
      <c r="G206" s="1" t="s">
        <v>349</v>
      </c>
      <c r="M206" s="160">
        <f>SUM($Q$5:$Q140)</f>
        <v>4550</v>
      </c>
      <c r="N206" s="1" t="s">
        <v>349</v>
      </c>
      <c r="T206" s="160">
        <f>SUM($X$5:$X140)</f>
        <v>400</v>
      </c>
      <c r="U206" s="1" t="s">
        <v>349</v>
      </c>
      <c r="Z206" s="160">
        <f>SUM($AD$5:$AD140)</f>
        <v>150</v>
      </c>
      <c r="AA206" s="1" t="s">
        <v>349</v>
      </c>
      <c r="AF206" s="160">
        <f>SUM($AJ$5:$AJ140)</f>
        <v>0</v>
      </c>
      <c r="AG206" s="1" t="s">
        <v>349</v>
      </c>
      <c r="AH206" s="3"/>
      <c r="AP206" s="160">
        <f>SUM(F206+M206+T206+Z206+AF206)</f>
        <v>5720</v>
      </c>
      <c r="AQ206" s="22"/>
      <c r="AR206" s="147"/>
      <c r="AS206" s="147" t="e">
        <f>Jan!AP191+Feb!AP195+Mar!AP193+Apr!AP196+May!AP209+Jun!AP209+Jul!AP207+Aug!AP214+Sep!AP209+Oct!AP199+Nov!AP221+Dec!AP202</f>
        <v>#VALUE!</v>
      </c>
      <c r="AT206" s="22"/>
      <c r="AU206" s="6"/>
    </row>
    <row r="207" spans="43:47" ht="12.75">
      <c r="AQ207" s="22"/>
      <c r="AR207" s="147"/>
      <c r="AS207" s="147"/>
      <c r="AT207" s="22"/>
      <c r="AU207" s="6"/>
    </row>
    <row r="208" spans="43:47" ht="13.5" thickBot="1">
      <c r="AQ208" s="39"/>
      <c r="AR208" s="39"/>
      <c r="AS208" s="31"/>
      <c r="AT208" s="39"/>
      <c r="AU208" s="31"/>
    </row>
    <row r="209" spans="7:45" ht="13.5" thickBot="1">
      <c r="G209" s="2204" t="s">
        <v>333</v>
      </c>
      <c r="H209" s="2205"/>
      <c r="I209" s="2205"/>
      <c r="J209" s="2206"/>
      <c r="N209" s="2204" t="s">
        <v>334</v>
      </c>
      <c r="O209" s="2205"/>
      <c r="P209" s="2205"/>
      <c r="Q209" s="2206"/>
      <c r="R209" s="124"/>
      <c r="S209" s="124"/>
      <c r="T209" s="39"/>
      <c r="U209" s="2204" t="s">
        <v>21</v>
      </c>
      <c r="V209" s="2205"/>
      <c r="W209" s="2205"/>
      <c r="X209" s="2206"/>
      <c r="Y209" s="127"/>
      <c r="AA209" s="2204" t="s">
        <v>336</v>
      </c>
      <c r="AB209" s="2205"/>
      <c r="AC209" s="2205"/>
      <c r="AD209" s="2206"/>
      <c r="AE209" s="124"/>
      <c r="AF209" s="39"/>
      <c r="AG209" s="2204" t="s">
        <v>335</v>
      </c>
      <c r="AH209" s="2205"/>
      <c r="AI209" s="2205"/>
      <c r="AJ209" s="2206"/>
      <c r="AM209" s="2204" t="s">
        <v>337</v>
      </c>
      <c r="AN209" s="2205"/>
      <c r="AO209" s="2205"/>
      <c r="AP209" s="2206"/>
      <c r="AR209" s="22"/>
      <c r="AS209" s="22"/>
    </row>
    <row r="210" spans="7:51" ht="14.25" customHeight="1">
      <c r="G210" s="141"/>
      <c r="H210" s="6"/>
      <c r="I210" s="22"/>
      <c r="J210" s="52"/>
      <c r="N210" s="141"/>
      <c r="O210" s="6"/>
      <c r="P210" s="22"/>
      <c r="Q210" s="52"/>
      <c r="R210" s="124"/>
      <c r="S210" s="124"/>
      <c r="T210" s="39"/>
      <c r="U210" s="141"/>
      <c r="V210" s="6"/>
      <c r="W210" s="22"/>
      <c r="X210" s="52"/>
      <c r="Y210" s="124"/>
      <c r="AA210" s="141"/>
      <c r="AB210" s="6"/>
      <c r="AC210" s="22"/>
      <c r="AD210" s="52"/>
      <c r="AE210" s="124"/>
      <c r="AF210" s="39"/>
      <c r="AG210" s="141"/>
      <c r="AH210" s="6"/>
      <c r="AI210" s="22"/>
      <c r="AJ210" s="52"/>
      <c r="AM210" s="141"/>
      <c r="AN210" s="6"/>
      <c r="AO210" s="22"/>
      <c r="AP210" s="52"/>
      <c r="AQ210" s="147"/>
      <c r="AR210" s="147"/>
      <c r="AS210" s="147"/>
      <c r="AV210" s="31"/>
      <c r="AW210" s="2207"/>
      <c r="AX210" s="2207"/>
      <c r="AY210" s="2207"/>
    </row>
    <row r="211" spans="7:51" ht="12.75">
      <c r="G211" s="67" t="s">
        <v>133</v>
      </c>
      <c r="H211" s="112">
        <f>Jan!F198</f>
        <v>3</v>
      </c>
      <c r="I211" s="6"/>
      <c r="J211" s="143">
        <f>Jan!F200</f>
        <v>390</v>
      </c>
      <c r="N211" s="67" t="s">
        <v>133</v>
      </c>
      <c r="O211" s="112">
        <f>Jan!M198</f>
        <v>18</v>
      </c>
      <c r="P211" s="6"/>
      <c r="Q211" s="143">
        <f>Jan!M200</f>
        <v>14050</v>
      </c>
      <c r="R211" s="124"/>
      <c r="S211" s="124"/>
      <c r="T211" s="39"/>
      <c r="U211" s="67" t="s">
        <v>133</v>
      </c>
      <c r="V211" s="112">
        <f>Jan!T198</f>
        <v>3</v>
      </c>
      <c r="W211" s="6"/>
      <c r="X211" s="143">
        <f>Jan!T200</f>
        <v>550</v>
      </c>
      <c r="Y211" s="128"/>
      <c r="AA211" s="67" t="s">
        <v>133</v>
      </c>
      <c r="AB211" s="112">
        <f>Jan!Z198</f>
        <v>3</v>
      </c>
      <c r="AC211" s="6"/>
      <c r="AD211" s="143">
        <f>Jan!Z200</f>
        <v>350</v>
      </c>
      <c r="AE211" s="124"/>
      <c r="AF211" s="39"/>
      <c r="AG211" s="67" t="s">
        <v>133</v>
      </c>
      <c r="AH211" s="112">
        <f>Jan!AF198</f>
        <v>1</v>
      </c>
      <c r="AI211" s="6"/>
      <c r="AJ211" s="143">
        <f>Jan!AF200</f>
        <v>100</v>
      </c>
      <c r="AK211" s="221"/>
      <c r="AM211" s="67" t="s">
        <v>133</v>
      </c>
      <c r="AN211" s="112">
        <f>SUM(H211+O211+V211+AB211+AH211)</f>
        <v>28</v>
      </c>
      <c r="AO211" s="6"/>
      <c r="AP211" s="143">
        <f>SUM(J211+Q211+X211+AD211+AJ211)</f>
        <v>15440</v>
      </c>
      <c r="AR211" s="22"/>
      <c r="AS211" s="22"/>
      <c r="AV211" s="22"/>
      <c r="AW211" s="22"/>
      <c r="AX211" s="22"/>
      <c r="AY211" s="22"/>
    </row>
    <row r="212" spans="7:51" ht="12.75">
      <c r="G212" s="67" t="s">
        <v>261</v>
      </c>
      <c r="H212" s="112">
        <f>Feb!F198</f>
        <v>2</v>
      </c>
      <c r="I212" s="6"/>
      <c r="J212" s="143">
        <f>Feb!F200</f>
        <v>240</v>
      </c>
      <c r="N212" s="67" t="s">
        <v>261</v>
      </c>
      <c r="O212" s="112">
        <f>Feb!M198</f>
        <v>2</v>
      </c>
      <c r="P212" s="6"/>
      <c r="Q212" s="143">
        <f>Feb!M200</f>
        <v>400</v>
      </c>
      <c r="R212" s="124"/>
      <c r="S212" s="124"/>
      <c r="T212" s="39"/>
      <c r="U212" s="67" t="s">
        <v>261</v>
      </c>
      <c r="V212" s="112">
        <f>Feb!T198</f>
        <v>5</v>
      </c>
      <c r="W212" s="6"/>
      <c r="X212" s="143">
        <f>Feb!T200</f>
        <v>1025</v>
      </c>
      <c r="Y212" s="128"/>
      <c r="AA212" s="67" t="s">
        <v>261</v>
      </c>
      <c r="AB212" s="112">
        <f>Feb!Z198</f>
        <v>2</v>
      </c>
      <c r="AC212" s="6"/>
      <c r="AD212" s="143">
        <f>Feb!Z200</f>
        <v>250</v>
      </c>
      <c r="AE212" s="124"/>
      <c r="AF212" s="39"/>
      <c r="AG212" s="67" t="s">
        <v>261</v>
      </c>
      <c r="AH212" s="112">
        <f>Feb!AF198</f>
        <v>1</v>
      </c>
      <c r="AI212" s="6"/>
      <c r="AJ212" s="143">
        <f>Feb!AF200</f>
        <v>100</v>
      </c>
      <c r="AK212" s="221"/>
      <c r="AM212" s="67" t="s">
        <v>261</v>
      </c>
      <c r="AN212" s="112">
        <f aca="true" t="shared" si="10" ref="AN212:AN222">SUM(H212+O212+V212+AB212+AH212)</f>
        <v>12</v>
      </c>
      <c r="AO212" s="6"/>
      <c r="AP212" s="143">
        <f aca="true" t="shared" si="11" ref="AP212:AP222">SUM(J212+Q212+X212+AD212+AJ212)</f>
        <v>2015</v>
      </c>
      <c r="AR212" s="22"/>
      <c r="AS212" s="22"/>
      <c r="AV212" s="147"/>
      <c r="AW212" s="31"/>
      <c r="AX212" s="112"/>
      <c r="AY212" s="112"/>
    </row>
    <row r="213" spans="7:51" ht="12.75">
      <c r="G213" s="67" t="s">
        <v>163</v>
      </c>
      <c r="H213" s="112">
        <f>Mar!F191</f>
        <v>1</v>
      </c>
      <c r="I213" s="6"/>
      <c r="J213" s="143">
        <f>Mar!F193</f>
        <v>250</v>
      </c>
      <c r="N213" s="67" t="s">
        <v>163</v>
      </c>
      <c r="O213" s="112">
        <f>Mar!M191</f>
        <v>0</v>
      </c>
      <c r="P213" s="6"/>
      <c r="Q213" s="143">
        <f>Mar!M193</f>
        <v>0</v>
      </c>
      <c r="R213" s="124"/>
      <c r="S213" s="124"/>
      <c r="T213" s="39"/>
      <c r="U213" s="67" t="s">
        <v>163</v>
      </c>
      <c r="V213" s="112">
        <f>Mar!T191</f>
        <v>17</v>
      </c>
      <c r="W213" s="6"/>
      <c r="X213" s="143">
        <f>Mar!T193</f>
        <v>4650</v>
      </c>
      <c r="Y213" s="128"/>
      <c r="AA213" s="67" t="s">
        <v>163</v>
      </c>
      <c r="AB213" s="112">
        <f>Mar!Z191</f>
        <v>7</v>
      </c>
      <c r="AC213" s="6"/>
      <c r="AD213" s="143">
        <f>Mar!Z193</f>
        <v>950</v>
      </c>
      <c r="AE213" s="124"/>
      <c r="AF213" s="39"/>
      <c r="AG213" s="67" t="s">
        <v>163</v>
      </c>
      <c r="AH213" s="112">
        <f>Mar!AF191</f>
        <v>1</v>
      </c>
      <c r="AI213" s="6"/>
      <c r="AJ213" s="143">
        <f>Mar!AF193</f>
        <v>100</v>
      </c>
      <c r="AK213" s="221"/>
      <c r="AM213" s="67" t="s">
        <v>163</v>
      </c>
      <c r="AN213" s="112">
        <f t="shared" si="10"/>
        <v>26</v>
      </c>
      <c r="AO213" s="6"/>
      <c r="AP213" s="143">
        <f t="shared" si="11"/>
        <v>5950</v>
      </c>
      <c r="AQ213" s="106"/>
      <c r="AR213" s="213"/>
      <c r="AS213" s="213"/>
      <c r="AT213" s="213"/>
      <c r="AU213" s="213"/>
      <c r="AV213" s="112"/>
      <c r="AW213" s="6"/>
      <c r="AX213" s="112"/>
      <c r="AY213" s="112"/>
    </row>
    <row r="214" spans="7:51" ht="12.75">
      <c r="G214" s="67" t="s">
        <v>262</v>
      </c>
      <c r="H214" s="112">
        <f>Apr!F194</f>
        <v>11</v>
      </c>
      <c r="I214" s="6"/>
      <c r="J214" s="143">
        <f>Apr!F196</f>
        <v>2020</v>
      </c>
      <c r="N214" s="67" t="s">
        <v>262</v>
      </c>
      <c r="O214" s="112">
        <f>Apr!M194</f>
        <v>2</v>
      </c>
      <c r="P214" s="6"/>
      <c r="Q214" s="143">
        <f>Apr!M196</f>
        <v>400</v>
      </c>
      <c r="R214" s="124"/>
      <c r="S214" s="124"/>
      <c r="T214" s="39"/>
      <c r="U214" s="67" t="s">
        <v>262</v>
      </c>
      <c r="V214" s="112">
        <f>Apr!T194</f>
        <v>10</v>
      </c>
      <c r="W214" s="6"/>
      <c r="X214" s="143">
        <f>Apr!T196</f>
        <v>6300</v>
      </c>
      <c r="Y214" s="128"/>
      <c r="AA214" s="67" t="s">
        <v>262</v>
      </c>
      <c r="AB214" s="112">
        <f>Apr!Z194</f>
        <v>4</v>
      </c>
      <c r="AC214" s="6"/>
      <c r="AD214" s="143">
        <f>Apr!Z196</f>
        <v>500</v>
      </c>
      <c r="AE214" s="124"/>
      <c r="AF214" s="39"/>
      <c r="AG214" s="67" t="s">
        <v>262</v>
      </c>
      <c r="AH214" s="112">
        <f>Apr!AF194</f>
        <v>1</v>
      </c>
      <c r="AI214" s="6"/>
      <c r="AJ214" s="143">
        <f>Apr!AF196</f>
        <v>100</v>
      </c>
      <c r="AK214" s="221"/>
      <c r="AM214" s="67" t="s">
        <v>262</v>
      </c>
      <c r="AN214" s="112">
        <f t="shared" si="10"/>
        <v>28</v>
      </c>
      <c r="AO214" s="6"/>
      <c r="AP214" s="143">
        <f t="shared" si="11"/>
        <v>9320</v>
      </c>
      <c r="AQ214" s="22"/>
      <c r="AR214" s="22"/>
      <c r="AS214" s="22"/>
      <c r="AT214" s="22"/>
      <c r="AU214" s="22"/>
      <c r="AV214" s="112"/>
      <c r="AW214" s="6"/>
      <c r="AX214" s="112"/>
      <c r="AY214" s="112"/>
    </row>
    <row r="215" spans="7:51" ht="12.75">
      <c r="G215" s="67" t="s">
        <v>177</v>
      </c>
      <c r="H215" s="112">
        <f>May!F207</f>
        <v>9</v>
      </c>
      <c r="I215" s="6"/>
      <c r="J215" s="143">
        <f>May!F209</f>
        <v>5500</v>
      </c>
      <c r="N215" s="67" t="s">
        <v>177</v>
      </c>
      <c r="O215" s="112">
        <f>May!M207</f>
        <v>5</v>
      </c>
      <c r="P215" s="6"/>
      <c r="Q215" s="143">
        <f>May!M209</f>
        <v>800</v>
      </c>
      <c r="R215" s="124"/>
      <c r="S215" s="124"/>
      <c r="T215" s="39"/>
      <c r="U215" s="67" t="s">
        <v>177</v>
      </c>
      <c r="V215" s="112">
        <f>May!T207</f>
        <v>10</v>
      </c>
      <c r="W215" s="6"/>
      <c r="X215" s="143">
        <f>May!T209</f>
        <v>10850</v>
      </c>
      <c r="Y215" s="128"/>
      <c r="AA215" s="67" t="s">
        <v>177</v>
      </c>
      <c r="AB215" s="112">
        <f>May!Z207</f>
        <v>5</v>
      </c>
      <c r="AC215" s="6"/>
      <c r="AD215" s="143">
        <f>May!Z209</f>
        <v>850</v>
      </c>
      <c r="AE215" s="124"/>
      <c r="AF215" s="39"/>
      <c r="AG215" s="67" t="s">
        <v>177</v>
      </c>
      <c r="AH215" s="112">
        <f>May!AF207</f>
        <v>1</v>
      </c>
      <c r="AI215" s="6"/>
      <c r="AJ215" s="143">
        <f>May!AF209</f>
        <v>100</v>
      </c>
      <c r="AK215" s="221"/>
      <c r="AM215" s="67" t="s">
        <v>177</v>
      </c>
      <c r="AN215" s="112">
        <f t="shared" si="10"/>
        <v>30</v>
      </c>
      <c r="AO215" s="6"/>
      <c r="AP215" s="143">
        <f t="shared" si="11"/>
        <v>18100</v>
      </c>
      <c r="AQ215" s="22"/>
      <c r="AR215" s="22"/>
      <c r="AS215" s="6"/>
      <c r="AT215" s="147"/>
      <c r="AU215" s="147"/>
      <c r="AV215" s="112"/>
      <c r="AW215" s="6"/>
      <c r="AX215" s="112"/>
      <c r="AY215" s="112"/>
    </row>
    <row r="216" spans="7:51" ht="12.75">
      <c r="G216" s="67" t="s">
        <v>251</v>
      </c>
      <c r="H216" s="112">
        <f>Jun!F207</f>
        <v>24</v>
      </c>
      <c r="I216" s="6"/>
      <c r="J216" s="143">
        <f>Jun!F209</f>
        <v>9550</v>
      </c>
      <c r="N216" s="67" t="s">
        <v>251</v>
      </c>
      <c r="O216" s="112">
        <f>Jun!M207</f>
        <v>7</v>
      </c>
      <c r="P216" s="6"/>
      <c r="Q216" s="143">
        <f>Jun!M209</f>
        <v>1275</v>
      </c>
      <c r="R216" s="124"/>
      <c r="S216" s="124"/>
      <c r="T216" s="39"/>
      <c r="U216" s="67" t="s">
        <v>251</v>
      </c>
      <c r="V216" s="112">
        <f>Jun!T207</f>
        <v>1</v>
      </c>
      <c r="W216" s="6"/>
      <c r="X216" s="143">
        <f>Jun!T209</f>
        <v>250</v>
      </c>
      <c r="Y216" s="128"/>
      <c r="AA216" s="67" t="s">
        <v>251</v>
      </c>
      <c r="AB216" s="112">
        <f>Jun!Z207</f>
        <v>4</v>
      </c>
      <c r="AC216" s="6"/>
      <c r="AD216" s="143">
        <f>Jun!Z209</f>
        <v>600</v>
      </c>
      <c r="AE216" s="124"/>
      <c r="AF216" s="39"/>
      <c r="AG216" s="67" t="s">
        <v>251</v>
      </c>
      <c r="AH216" s="112">
        <f>Jun!AF207</f>
        <v>0</v>
      </c>
      <c r="AI216" s="6"/>
      <c r="AJ216" s="143">
        <f>Jun!AF209</f>
        <v>0</v>
      </c>
      <c r="AK216" s="221"/>
      <c r="AM216" s="67" t="s">
        <v>251</v>
      </c>
      <c r="AN216" s="112">
        <f t="shared" si="10"/>
        <v>36</v>
      </c>
      <c r="AO216" s="6"/>
      <c r="AP216" s="143">
        <f t="shared" si="11"/>
        <v>11675</v>
      </c>
      <c r="AQ216" s="22"/>
      <c r="AR216" s="22"/>
      <c r="AS216" s="6"/>
      <c r="AT216" s="112"/>
      <c r="AU216" s="112"/>
      <c r="AV216" s="112"/>
      <c r="AW216" s="6"/>
      <c r="AX216" s="112"/>
      <c r="AY216" s="112"/>
    </row>
    <row r="217" spans="7:51" ht="12.75">
      <c r="G217" s="67" t="s">
        <v>266</v>
      </c>
      <c r="H217" s="112">
        <f>Jul!F205</f>
        <v>21</v>
      </c>
      <c r="I217" s="6"/>
      <c r="J217" s="143">
        <f>Jul!F207</f>
        <v>14870</v>
      </c>
      <c r="N217" s="67" t="s">
        <v>266</v>
      </c>
      <c r="O217" s="112">
        <f>Jul!M205</f>
        <v>2</v>
      </c>
      <c r="P217" s="6"/>
      <c r="Q217" s="143">
        <f>Jul!M207</f>
        <v>500</v>
      </c>
      <c r="R217" s="124"/>
      <c r="S217" s="124"/>
      <c r="T217" s="39"/>
      <c r="U217" s="67" t="s">
        <v>266</v>
      </c>
      <c r="V217" s="112">
        <f>Jul!T205</f>
        <v>0</v>
      </c>
      <c r="W217" s="6"/>
      <c r="X217" s="143">
        <f>Jul!T207</f>
        <v>0</v>
      </c>
      <c r="Y217" s="128"/>
      <c r="AA217" s="67" t="s">
        <v>266</v>
      </c>
      <c r="AB217" s="112">
        <f>Jul!Z205</f>
        <v>3</v>
      </c>
      <c r="AC217" s="6"/>
      <c r="AD217" s="143">
        <f>Jul!Z207</f>
        <v>450</v>
      </c>
      <c r="AE217" s="124"/>
      <c r="AF217" s="39"/>
      <c r="AG217" s="67" t="s">
        <v>266</v>
      </c>
      <c r="AH217" s="112">
        <f>Jul!AF205</f>
        <v>1</v>
      </c>
      <c r="AI217" s="6"/>
      <c r="AJ217" s="143">
        <f>Jul!AF207</f>
        <v>100</v>
      </c>
      <c r="AK217" s="221"/>
      <c r="AM217" s="67" t="s">
        <v>266</v>
      </c>
      <c r="AN217" s="112">
        <f t="shared" si="10"/>
        <v>27</v>
      </c>
      <c r="AO217" s="6"/>
      <c r="AP217" s="143">
        <f t="shared" si="11"/>
        <v>15920</v>
      </c>
      <c r="AQ217" s="22"/>
      <c r="AR217" s="22"/>
      <c r="AS217" s="6"/>
      <c r="AT217" s="112"/>
      <c r="AU217" s="112"/>
      <c r="AV217" s="112"/>
      <c r="AW217" s="6"/>
      <c r="AX217" s="112"/>
      <c r="AY217" s="112"/>
    </row>
    <row r="218" spans="7:51" ht="12.75">
      <c r="G218" s="67" t="s">
        <v>205</v>
      </c>
      <c r="H218" s="112">
        <f>Aug!F212</f>
        <v>2</v>
      </c>
      <c r="I218" s="6"/>
      <c r="J218" s="143">
        <f>Aug!F214</f>
        <v>2000</v>
      </c>
      <c r="N218" s="67" t="s">
        <v>205</v>
      </c>
      <c r="O218" s="112">
        <f>Aug!M212</f>
        <v>0</v>
      </c>
      <c r="P218" s="6"/>
      <c r="Q218" s="143">
        <f>Aug!M214</f>
        <v>0</v>
      </c>
      <c r="R218" s="124"/>
      <c r="S218" s="124"/>
      <c r="T218" s="39"/>
      <c r="U218" s="67" t="s">
        <v>205</v>
      </c>
      <c r="V218" s="112">
        <f>Aug!T212</f>
        <v>0</v>
      </c>
      <c r="W218" s="6"/>
      <c r="X218" s="143">
        <f>Aug!T214</f>
        <v>0</v>
      </c>
      <c r="Y218" s="128"/>
      <c r="AA218" s="67" t="s">
        <v>205</v>
      </c>
      <c r="AB218" s="112">
        <f>Aug!Z212</f>
        <v>4</v>
      </c>
      <c r="AC218" s="6"/>
      <c r="AD218" s="143">
        <f>Aug!Z214</f>
        <v>450</v>
      </c>
      <c r="AE218" s="124"/>
      <c r="AF218" s="39"/>
      <c r="AG218" s="67" t="s">
        <v>205</v>
      </c>
      <c r="AH218" s="112">
        <f>Aug!AF212</f>
        <v>3</v>
      </c>
      <c r="AI218" s="6"/>
      <c r="AJ218" s="143">
        <f>Aug!AF214</f>
        <v>435</v>
      </c>
      <c r="AK218" s="221"/>
      <c r="AM218" s="67" t="s">
        <v>205</v>
      </c>
      <c r="AN218" s="112">
        <f t="shared" si="10"/>
        <v>9</v>
      </c>
      <c r="AO218" s="6"/>
      <c r="AP218" s="143">
        <f t="shared" si="11"/>
        <v>2885</v>
      </c>
      <c r="AQ218" s="22"/>
      <c r="AR218" s="22"/>
      <c r="AS218" s="6"/>
      <c r="AT218" s="112"/>
      <c r="AU218" s="112"/>
      <c r="AV218" s="112"/>
      <c r="AW218" s="6"/>
      <c r="AX218" s="112"/>
      <c r="AY218" s="112"/>
    </row>
    <row r="219" spans="7:51" ht="12.75">
      <c r="G219" s="67" t="s">
        <v>263</v>
      </c>
      <c r="H219" s="112">
        <f>Sep!F207</f>
        <v>0</v>
      </c>
      <c r="I219" s="6"/>
      <c r="J219" s="143">
        <f>Sep!F209</f>
        <v>0</v>
      </c>
      <c r="N219" s="67" t="s">
        <v>263</v>
      </c>
      <c r="O219" s="112">
        <f>Sep!M207</f>
        <v>1</v>
      </c>
      <c r="P219" s="6"/>
      <c r="Q219" s="143">
        <f>Sep!M209</f>
        <v>150</v>
      </c>
      <c r="R219" s="124"/>
      <c r="S219" s="124"/>
      <c r="T219" s="39"/>
      <c r="U219" s="67" t="s">
        <v>263</v>
      </c>
      <c r="V219" s="112">
        <f>Sep!T207</f>
        <v>7</v>
      </c>
      <c r="W219" s="6"/>
      <c r="X219" s="143">
        <f>Sep!T209</f>
        <v>1800</v>
      </c>
      <c r="Y219" s="128"/>
      <c r="AA219" s="67" t="s">
        <v>263</v>
      </c>
      <c r="AB219" s="112">
        <f>Sep!Z207</f>
        <v>2</v>
      </c>
      <c r="AC219" s="6"/>
      <c r="AD219" s="143">
        <f>Sep!Z209</f>
        <v>200</v>
      </c>
      <c r="AE219" s="124"/>
      <c r="AF219" s="39"/>
      <c r="AG219" s="67" t="s">
        <v>263</v>
      </c>
      <c r="AH219" s="112">
        <f>Sep!AF207</f>
        <v>0</v>
      </c>
      <c r="AI219" s="6"/>
      <c r="AJ219" s="143">
        <f>Sep!AF209</f>
        <v>0</v>
      </c>
      <c r="AK219" s="221"/>
      <c r="AM219" s="67" t="s">
        <v>263</v>
      </c>
      <c r="AN219" s="112">
        <f t="shared" si="10"/>
        <v>10</v>
      </c>
      <c r="AO219" s="6"/>
      <c r="AP219" s="143">
        <f t="shared" si="11"/>
        <v>2150</v>
      </c>
      <c r="AQ219" s="22"/>
      <c r="AR219" s="22"/>
      <c r="AS219" s="6"/>
      <c r="AT219" s="112"/>
      <c r="AU219" s="112"/>
      <c r="AV219" s="112"/>
      <c r="AW219" s="6"/>
      <c r="AX219" s="112"/>
      <c r="AY219" s="112"/>
    </row>
    <row r="220" spans="7:51" ht="12.75">
      <c r="G220" s="67" t="s">
        <v>232</v>
      </c>
      <c r="H220" s="112">
        <f>Oct!F197</f>
        <v>1</v>
      </c>
      <c r="I220" s="6"/>
      <c r="J220" s="143">
        <f>Oct!F199</f>
        <v>150</v>
      </c>
      <c r="N220" s="67" t="s">
        <v>232</v>
      </c>
      <c r="O220" s="112">
        <f>Oct!M197</f>
        <v>5</v>
      </c>
      <c r="P220" s="6"/>
      <c r="Q220" s="143">
        <f>Oct!M199</f>
        <v>1300</v>
      </c>
      <c r="R220" s="124"/>
      <c r="S220" s="124"/>
      <c r="T220" s="39"/>
      <c r="U220" s="67" t="s">
        <v>232</v>
      </c>
      <c r="V220" s="112">
        <f>Oct!T197</f>
        <v>2</v>
      </c>
      <c r="W220" s="6"/>
      <c r="X220" s="143">
        <f>Oct!T199</f>
        <v>800</v>
      </c>
      <c r="Y220" s="128"/>
      <c r="AA220" s="67" t="s">
        <v>232</v>
      </c>
      <c r="AB220" s="112">
        <f>Oct!Z197</f>
        <v>3</v>
      </c>
      <c r="AC220" s="6"/>
      <c r="AD220" s="143">
        <f>Oct!Z199</f>
        <v>600</v>
      </c>
      <c r="AE220" s="124"/>
      <c r="AF220" s="39"/>
      <c r="AG220" s="67" t="s">
        <v>232</v>
      </c>
      <c r="AH220" s="112">
        <f>Oct!AF197</f>
        <v>0</v>
      </c>
      <c r="AI220" s="6"/>
      <c r="AJ220" s="143">
        <f>Oct!AF199</f>
        <v>0</v>
      </c>
      <c r="AK220" s="221"/>
      <c r="AM220" s="67" t="s">
        <v>232</v>
      </c>
      <c r="AN220" s="112">
        <f t="shared" si="10"/>
        <v>11</v>
      </c>
      <c r="AO220" s="6"/>
      <c r="AP220" s="143">
        <f t="shared" si="11"/>
        <v>2850</v>
      </c>
      <c r="AQ220" s="22"/>
      <c r="AR220" s="39"/>
      <c r="AS220" s="31"/>
      <c r="AT220" s="112"/>
      <c r="AU220" s="112"/>
      <c r="AV220" s="112"/>
      <c r="AW220" s="6"/>
      <c r="AX220" s="112"/>
      <c r="AY220" s="112"/>
    </row>
    <row r="221" spans="7:51" ht="12.75">
      <c r="G221" s="67" t="s">
        <v>217</v>
      </c>
      <c r="H221" s="112">
        <f>Nov!F218</f>
        <v>1</v>
      </c>
      <c r="I221" s="6"/>
      <c r="J221" s="143">
        <f>Nov!F220</f>
        <v>150</v>
      </c>
      <c r="N221" s="67" t="s">
        <v>217</v>
      </c>
      <c r="O221" s="112">
        <f>Nov!M218</f>
        <v>4</v>
      </c>
      <c r="P221" s="6"/>
      <c r="Q221" s="143">
        <f>Nov!M220</f>
        <v>3200</v>
      </c>
      <c r="R221" s="124"/>
      <c r="S221" s="124"/>
      <c r="T221" s="39"/>
      <c r="U221" s="67" t="s">
        <v>217</v>
      </c>
      <c r="V221" s="112">
        <f>Nov!T218</f>
        <v>16</v>
      </c>
      <c r="W221" s="6"/>
      <c r="X221" s="143">
        <f>Nov!T220</f>
        <v>9225</v>
      </c>
      <c r="Y221" s="128"/>
      <c r="AA221" s="67" t="s">
        <v>217</v>
      </c>
      <c r="AB221" s="112">
        <f>Nov!Z218</f>
        <v>2</v>
      </c>
      <c r="AC221" s="6"/>
      <c r="AD221" s="143">
        <f>Nov!Z220</f>
        <v>200</v>
      </c>
      <c r="AE221" s="124"/>
      <c r="AF221" s="39"/>
      <c r="AG221" s="67" t="s">
        <v>217</v>
      </c>
      <c r="AH221" s="112">
        <f>Nov!AF218</f>
        <v>0</v>
      </c>
      <c r="AI221" s="6"/>
      <c r="AJ221" s="143">
        <f>Nov!AF220</f>
        <v>0</v>
      </c>
      <c r="AK221" s="221"/>
      <c r="AM221" s="67" t="s">
        <v>217</v>
      </c>
      <c r="AN221" s="112">
        <f t="shared" si="10"/>
        <v>23</v>
      </c>
      <c r="AO221" s="6"/>
      <c r="AP221" s="143">
        <f t="shared" si="11"/>
        <v>12775</v>
      </c>
      <c r="AQ221" s="22"/>
      <c r="AT221" s="112"/>
      <c r="AU221" s="112"/>
      <c r="AV221" s="112"/>
      <c r="AW221" s="6"/>
      <c r="AX221" s="112"/>
      <c r="AY221" s="112"/>
    </row>
    <row r="222" spans="7:51" ht="12.75">
      <c r="G222" s="67" t="s">
        <v>267</v>
      </c>
      <c r="H222" s="112">
        <f>F204</f>
        <v>3</v>
      </c>
      <c r="I222" s="6"/>
      <c r="J222" s="143">
        <f>Dec!F206</f>
        <v>620</v>
      </c>
      <c r="N222" s="67" t="s">
        <v>267</v>
      </c>
      <c r="O222" s="112">
        <f>M204</f>
        <v>11</v>
      </c>
      <c r="P222" s="6"/>
      <c r="Q222" s="143">
        <f>Dec!M206</f>
        <v>4550</v>
      </c>
      <c r="R222" s="124"/>
      <c r="S222" s="124"/>
      <c r="T222" s="39"/>
      <c r="U222" s="67" t="s">
        <v>267</v>
      </c>
      <c r="V222" s="112">
        <f>T204</f>
        <v>2</v>
      </c>
      <c r="W222" s="6"/>
      <c r="X222" s="143">
        <f>Dec!T206</f>
        <v>400</v>
      </c>
      <c r="Y222" s="128"/>
      <c r="AA222" s="67" t="s">
        <v>267</v>
      </c>
      <c r="AB222" s="112">
        <f>Z204</f>
        <v>1</v>
      </c>
      <c r="AC222" s="6"/>
      <c r="AD222" s="143">
        <f>Dec!Z206</f>
        <v>150</v>
      </c>
      <c r="AE222" s="124"/>
      <c r="AF222" s="39"/>
      <c r="AG222" s="67" t="s">
        <v>267</v>
      </c>
      <c r="AH222" s="112">
        <f>AF204</f>
        <v>0</v>
      </c>
      <c r="AI222" s="6"/>
      <c r="AJ222" s="143">
        <f>Dec!AF206</f>
        <v>0</v>
      </c>
      <c r="AK222" s="221"/>
      <c r="AM222" s="67" t="s">
        <v>267</v>
      </c>
      <c r="AN222" s="112">
        <f t="shared" si="10"/>
        <v>17</v>
      </c>
      <c r="AO222" s="6"/>
      <c r="AP222" s="143">
        <f t="shared" si="11"/>
        <v>5720</v>
      </c>
      <c r="AQ222" s="22"/>
      <c r="AR222" s="147"/>
      <c r="AS222" s="147"/>
      <c r="AT222" s="112"/>
      <c r="AU222" s="112"/>
      <c r="AV222" s="112"/>
      <c r="AW222" s="6"/>
      <c r="AX222" s="112"/>
      <c r="AY222" s="112"/>
    </row>
    <row r="223" spans="7:51" ht="12.75">
      <c r="G223" s="67"/>
      <c r="H223" s="6"/>
      <c r="I223" s="6"/>
      <c r="J223" s="50"/>
      <c r="N223" s="67"/>
      <c r="O223" s="6"/>
      <c r="P223" s="6"/>
      <c r="Q223" s="50"/>
      <c r="R223" s="124"/>
      <c r="S223" s="124"/>
      <c r="T223" s="39"/>
      <c r="U223" s="67"/>
      <c r="V223" s="6"/>
      <c r="W223" s="6"/>
      <c r="X223" s="50"/>
      <c r="Y223" s="124"/>
      <c r="AA223" s="67"/>
      <c r="AB223" s="6"/>
      <c r="AC223" s="6"/>
      <c r="AD223" s="50"/>
      <c r="AE223" s="124"/>
      <c r="AF223" s="39"/>
      <c r="AG223" s="67"/>
      <c r="AH223" s="6"/>
      <c r="AI223" s="6"/>
      <c r="AJ223" s="50"/>
      <c r="AM223" s="67"/>
      <c r="AN223" s="6"/>
      <c r="AO223" s="6"/>
      <c r="AP223" s="50"/>
      <c r="AQ223" s="22"/>
      <c r="AR223" s="22"/>
      <c r="AS223" s="6"/>
      <c r="AT223" s="112"/>
      <c r="AU223" s="112"/>
      <c r="AV223" s="112"/>
      <c r="AW223" s="6"/>
      <c r="AX223" s="112"/>
      <c r="AY223" s="112"/>
    </row>
    <row r="224" spans="7:51" ht="13.5" thickBot="1">
      <c r="G224" s="145" t="s">
        <v>291</v>
      </c>
      <c r="H224" s="146">
        <f>SUM(H211:H222)</f>
        <v>78</v>
      </c>
      <c r="I224" s="142"/>
      <c r="J224" s="144">
        <f>SUM(J211:J222)</f>
        <v>35740</v>
      </c>
      <c r="N224" s="145" t="s">
        <v>291</v>
      </c>
      <c r="O224" s="146">
        <f>SUM(O211:O222)</f>
        <v>57</v>
      </c>
      <c r="P224" s="142"/>
      <c r="Q224" s="144">
        <f>SUM(Q211:Q222)</f>
        <v>26625</v>
      </c>
      <c r="R224" s="124"/>
      <c r="S224" s="124"/>
      <c r="T224" s="39"/>
      <c r="U224" s="145" t="s">
        <v>291</v>
      </c>
      <c r="V224" s="146">
        <f>SUM(V211:V222)</f>
        <v>73</v>
      </c>
      <c r="W224" s="142"/>
      <c r="X224" s="144">
        <f>SUM(X211:X222)</f>
        <v>35850</v>
      </c>
      <c r="Y224" s="162"/>
      <c r="AA224" s="145" t="s">
        <v>291</v>
      </c>
      <c r="AB224" s="146">
        <f>SUM(AB211:AB222)</f>
        <v>40</v>
      </c>
      <c r="AC224" s="142"/>
      <c r="AD224" s="144">
        <f>SUM(AD211:AD222)</f>
        <v>5550</v>
      </c>
      <c r="AE224" s="124"/>
      <c r="AF224" s="39"/>
      <c r="AG224" s="145" t="s">
        <v>291</v>
      </c>
      <c r="AH224" s="146">
        <f>SUM(AH211:AH222)</f>
        <v>9</v>
      </c>
      <c r="AI224" s="142"/>
      <c r="AJ224" s="144">
        <f>SUM(AJ211:AJ222)</f>
        <v>1035</v>
      </c>
      <c r="AK224" s="226"/>
      <c r="AM224" s="145" t="s">
        <v>291</v>
      </c>
      <c r="AN224" s="146">
        <f>SUM(AN211:AN222)</f>
        <v>257</v>
      </c>
      <c r="AO224" s="142"/>
      <c r="AP224" s="144">
        <f>SUM(AP211:AP222)</f>
        <v>104800</v>
      </c>
      <c r="AQ224" s="22"/>
      <c r="AR224" s="22"/>
      <c r="AS224" s="6"/>
      <c r="AT224" s="112"/>
      <c r="AU224" s="112"/>
      <c r="AV224" s="6"/>
      <c r="AW224" s="6"/>
      <c r="AX224" s="6"/>
      <c r="AY224" s="6"/>
    </row>
    <row r="225" spans="43:51" ht="12.75">
      <c r="AQ225" s="22"/>
      <c r="AR225" s="22"/>
      <c r="AS225" s="6"/>
      <c r="AT225" s="112"/>
      <c r="AU225" s="112"/>
      <c r="AV225" s="147"/>
      <c r="AW225" s="31"/>
      <c r="AX225" s="147"/>
      <c r="AY225" s="147"/>
    </row>
    <row r="226" spans="43:47" ht="13.5" thickBot="1">
      <c r="AQ226" s="22"/>
      <c r="AR226" s="22"/>
      <c r="AS226" s="6"/>
      <c r="AT226" s="112"/>
      <c r="AU226" s="112"/>
    </row>
    <row r="227" spans="7:47" ht="13.5" thickBot="1">
      <c r="G227" s="2204" t="s">
        <v>23</v>
      </c>
      <c r="H227" s="2205"/>
      <c r="I227" s="2205"/>
      <c r="J227" s="2206"/>
      <c r="N227" s="2204" t="s">
        <v>24</v>
      </c>
      <c r="O227" s="2205"/>
      <c r="P227" s="2205"/>
      <c r="Q227" s="2206"/>
      <c r="U227" s="2204" t="s">
        <v>25</v>
      </c>
      <c r="V227" s="2205"/>
      <c r="W227" s="2205"/>
      <c r="X227" s="2206"/>
      <c r="AA227" s="2204" t="s">
        <v>26</v>
      </c>
      <c r="AB227" s="2205"/>
      <c r="AC227" s="2205"/>
      <c r="AD227" s="2206"/>
      <c r="AG227" s="2204" t="s">
        <v>27</v>
      </c>
      <c r="AH227" s="2205"/>
      <c r="AI227" s="2205"/>
      <c r="AJ227" s="2206"/>
      <c r="AM227" s="2204" t="s">
        <v>28</v>
      </c>
      <c r="AN227" s="2205"/>
      <c r="AO227" s="2205"/>
      <c r="AP227" s="2206"/>
      <c r="AQ227" s="22"/>
      <c r="AR227" s="22"/>
      <c r="AS227" s="6"/>
      <c r="AT227" s="6"/>
      <c r="AU227" s="6"/>
    </row>
    <row r="228" spans="7:47" ht="15" customHeight="1">
      <c r="G228" s="175"/>
      <c r="H228" s="214"/>
      <c r="I228" s="176"/>
      <c r="J228" s="177"/>
      <c r="N228" s="175"/>
      <c r="O228" s="214"/>
      <c r="P228" s="176"/>
      <c r="Q228" s="177"/>
      <c r="U228" s="175"/>
      <c r="V228" s="214"/>
      <c r="W228" s="176"/>
      <c r="X228" s="177"/>
      <c r="AA228" s="175"/>
      <c r="AB228" s="214"/>
      <c r="AC228" s="176"/>
      <c r="AD228" s="177"/>
      <c r="AG228" s="175"/>
      <c r="AH228" s="214"/>
      <c r="AI228" s="176"/>
      <c r="AJ228" s="177"/>
      <c r="AM228" s="175"/>
      <c r="AN228" s="214"/>
      <c r="AO228" s="176"/>
      <c r="AP228" s="177"/>
      <c r="AQ228" s="39"/>
      <c r="AR228" s="39"/>
      <c r="AS228" s="31"/>
      <c r="AT228" s="147"/>
      <c r="AU228" s="147"/>
    </row>
    <row r="229" spans="7:42" ht="12.75">
      <c r="G229" s="67" t="s">
        <v>338</v>
      </c>
      <c r="H229" s="112"/>
      <c r="I229" s="6"/>
      <c r="J229" s="143">
        <f>Jan!F193+Feb!F172+Mar!F190+Apr!F193+May!F206+Jun!F206+Jul!F204+Aug!F211+Sep!F206+Oct!F196+Nov!F218+Dec!F203</f>
        <v>22</v>
      </c>
      <c r="N229" s="67" t="s">
        <v>338</v>
      </c>
      <c r="O229" s="112"/>
      <c r="P229" s="6"/>
      <c r="Q229" s="143">
        <f>Jan!M180+Feb!M172+Mar!M190+Apr!M193+May!M206+Jun!M206+Jul!M204+Aug!M211+Sep!M206+Oct!M196+Nov!M218+Dec!M203</f>
        <v>5</v>
      </c>
      <c r="U229" s="67" t="s">
        <v>338</v>
      </c>
      <c r="V229" s="112"/>
      <c r="W229" s="6"/>
      <c r="X229" s="143">
        <f>Jan!T180+Feb!T172+Mar!T190+Apr!T193+May!T206+Jun!T206+Jul!T204+Aug!T211+Sep!T206+Oct!T196+Nov!T218+Dec!T203</f>
        <v>24</v>
      </c>
      <c r="AA229" s="67" t="s">
        <v>338</v>
      </c>
      <c r="AB229" s="112"/>
      <c r="AC229" s="6"/>
      <c r="AD229" s="143">
        <f>Jan!Z180+Feb!Z172+Mar!Z190+Apr!Z193+May!Z206+Jun!Z206+Jul!Z204+Aug!Z211+Sep!Z206+Oct!Z196+Nov!Z218+Dec!Z203</f>
        <v>15</v>
      </c>
      <c r="AG229" s="67" t="s">
        <v>338</v>
      </c>
      <c r="AH229" s="112"/>
      <c r="AI229" s="6"/>
      <c r="AJ229" s="143">
        <f>Jan!AF180+Feb!AF172+Mar!AF190+Apr!AF193+May!AF206+Jun!AF206+Jul!AF204+Aug!AF211+Sep!AF206+Oct!AF196+Nov!AF218+Dec!AF203</f>
        <v>7</v>
      </c>
      <c r="AM229" s="67" t="s">
        <v>338</v>
      </c>
      <c r="AN229" s="112"/>
      <c r="AO229" s="6"/>
      <c r="AP229" s="143">
        <f>SUM(J229+Q229+X229+AD229+AJ229)</f>
        <v>73</v>
      </c>
    </row>
    <row r="230" spans="7:42" ht="12.75">
      <c r="G230" s="67" t="s">
        <v>339</v>
      </c>
      <c r="H230" s="112"/>
      <c r="I230" s="6"/>
      <c r="J230" s="143">
        <f>Jan!F181+Feb!F173+Mar!F191+Apr!F194+May!F207+Jun!F207+Jul!F205+Aug!F212+Sep!F207+Oct!F197+Nov!F219+Dec!F204</f>
        <v>72</v>
      </c>
      <c r="N230" s="67" t="s">
        <v>339</v>
      </c>
      <c r="O230" s="112"/>
      <c r="P230" s="6"/>
      <c r="Q230" s="143">
        <f>Jan!M181+Feb!M173+Mar!M191+Apr!M194+May!M207+Jun!M207+Jul!M205+Aug!M212+Sep!M207+Oct!M197+Nov!M219+Dec!M204</f>
        <v>33</v>
      </c>
      <c r="U230" s="67" t="s">
        <v>339</v>
      </c>
      <c r="V230" s="112"/>
      <c r="W230" s="6"/>
      <c r="X230" s="143">
        <f>Jan!T181+Feb!T173+Mar!T191+Apr!T194+May!T207+Jun!T207+Jul!T205+Aug!T212+Sep!T207+Oct!T197+Nov!T219+Dec!T204</f>
        <v>49</v>
      </c>
      <c r="AA230" s="67" t="s">
        <v>339</v>
      </c>
      <c r="AB230" s="112"/>
      <c r="AC230" s="6"/>
      <c r="AD230" s="143">
        <f>Jan!Z181+Feb!Z173+Mar!Z191+Apr!Z194+May!Z207+Jun!Z207+Jul!Z205+Aug!Z212+Sep!Z207+Oct!Z197+Nov!Z219+Dec!Z204</f>
        <v>33</v>
      </c>
      <c r="AG230" s="67" t="s">
        <v>339</v>
      </c>
      <c r="AH230" s="112"/>
      <c r="AI230" s="6"/>
      <c r="AJ230" s="143">
        <f>Jan!AF181+Feb!AF173+Mar!AF191+Apr!AF194+May!AF207+Jun!AF207+Jul!AF205+Aug!AF212+Sep!AF207+Oct!AF197+Nov!AF219+Dec!AF204</f>
        <v>7</v>
      </c>
      <c r="AM230" s="67" t="s">
        <v>339</v>
      </c>
      <c r="AN230" s="112"/>
      <c r="AO230" s="6"/>
      <c r="AP230" s="143">
        <f>SUM(J230+Q230+X230+AD230+AJ230)</f>
        <v>194</v>
      </c>
    </row>
    <row r="231" spans="7:42" ht="12.75">
      <c r="G231" s="67" t="s">
        <v>340</v>
      </c>
      <c r="H231" s="112"/>
      <c r="I231" s="6"/>
      <c r="J231" s="143">
        <f>Jan!F182+Feb!F174+Mar!F192+Apr!F195+May!F208+Jun!F208+Jul!F206+Aug!F213+Sep!F208+Oct!F198+Nov!F220+Dec!F205</f>
        <v>159</v>
      </c>
      <c r="N231" s="67" t="s">
        <v>340</v>
      </c>
      <c r="O231" s="112"/>
      <c r="P231" s="6"/>
      <c r="Q231" s="143" t="e">
        <f>Jan!M190+Feb!M194+Mar!M192+Apr!M195+May!M208+Jun!M208+Jul!M206+Aug!M213+Sep!M208+Oct!M198+Nov!M220+Dec!#REF!</f>
        <v>#REF!</v>
      </c>
      <c r="U231" s="67" t="s">
        <v>340</v>
      </c>
      <c r="V231" s="112"/>
      <c r="W231" s="6"/>
      <c r="X231" s="143" t="e">
        <f>Jan!T190+Feb!T194+Mar!T192+Apr!T195+May!T208+Jun!T208+Jul!T206+Aug!T213+Sep!T208+Oct!T198+Nov!T220+Dec!#REF!</f>
        <v>#REF!</v>
      </c>
      <c r="AA231" s="67" t="s">
        <v>340</v>
      </c>
      <c r="AB231" s="112"/>
      <c r="AC231" s="6"/>
      <c r="AD231" s="143" t="e">
        <f>Jan!Z190+Feb!Z194+Mar!Z192+Apr!Z195+May!Z208+Jun!Z208+Jul!Z206+Aug!Z213+Sep!Z208+Oct!Z198+Nov!Z220+Dec!#REF!</f>
        <v>#REF!</v>
      </c>
      <c r="AG231" s="67" t="s">
        <v>340</v>
      </c>
      <c r="AH231" s="112"/>
      <c r="AI231" s="6"/>
      <c r="AJ231" s="143" t="e">
        <f>Jan!AF190+Feb!AF194+Mar!AF192+Apr!AF195+May!AF208+Jun!AF208+Jul!AF206+Aug!AF213+Sep!AF208+Oct!AF198+Nov!AF220+Dec!#REF!</f>
        <v>#REF!</v>
      </c>
      <c r="AM231" s="67" t="s">
        <v>340</v>
      </c>
      <c r="AN231" s="112"/>
      <c r="AO231" s="6"/>
      <c r="AP231" s="143" t="e">
        <f>SUM(J231+Q231+X231+AD231+AJ231)</f>
        <v>#REF!</v>
      </c>
    </row>
    <row r="232" spans="7:42" ht="12.75">
      <c r="G232" s="67" t="s">
        <v>341</v>
      </c>
      <c r="H232" s="112"/>
      <c r="I232" s="6"/>
      <c r="J232" s="143">
        <f>Jan!F191+Feb!F175+Mar!F193+Apr!F196+May!F209+Jun!F209+Jul!F207+Aug!F214+Sep!F209+Oct!F199+Nov!F221+Dec!F206</f>
        <v>34960</v>
      </c>
      <c r="N232" s="67" t="s">
        <v>341</v>
      </c>
      <c r="O232" s="112"/>
      <c r="P232" s="6"/>
      <c r="Q232" s="143" t="e">
        <f>Jan!M191+Feb!M195+Mar!M193+Apr!M196+May!M209+Jun!M209+Jul!M207+Aug!M214+Sep!M209+Oct!M199+Nov!M221+Dec!#REF!</f>
        <v>#REF!</v>
      </c>
      <c r="U232" s="67" t="s">
        <v>341</v>
      </c>
      <c r="V232" s="112"/>
      <c r="W232" s="6"/>
      <c r="X232" s="143" t="e">
        <f>Jan!T191+Feb!T195+Mar!T193+Apr!T196+May!T209+Jun!T209+Jul!T207+Aug!T214+Sep!T209+Oct!T199+Nov!T221+Dec!#REF!</f>
        <v>#REF!</v>
      </c>
      <c r="AA232" s="67" t="s">
        <v>341</v>
      </c>
      <c r="AB232" s="112"/>
      <c r="AC232" s="6"/>
      <c r="AD232" s="143" t="e">
        <f>Jan!Z191+Feb!Z195+Mar!Z193+Apr!Z196+May!Z209+Jun!Z209+Jul!Z207+Aug!Z214+Sep!Z209+Oct!Z199+Nov!Z221+Dec!#REF!</f>
        <v>#REF!</v>
      </c>
      <c r="AG232" s="67" t="s">
        <v>341</v>
      </c>
      <c r="AH232" s="112"/>
      <c r="AI232" s="6"/>
      <c r="AJ232" s="143" t="e">
        <f>Jan!AF191+Feb!AF195+Mar!AF193+Apr!AF196+May!AF209+Jun!AF209+Jul!AF207+Aug!AF214+Sep!AF209+Oct!AF199+Nov!AF221+Dec!#REF!</f>
        <v>#REF!</v>
      </c>
      <c r="AM232" s="67" t="s">
        <v>341</v>
      </c>
      <c r="AN232" s="112"/>
      <c r="AO232" s="6"/>
      <c r="AP232" s="143" t="e">
        <f>SUM(J232+Q232+X232+AD232+AJ232)</f>
        <v>#REF!</v>
      </c>
    </row>
    <row r="233" spans="7:42" ht="12.75">
      <c r="G233" s="67" t="s">
        <v>409</v>
      </c>
      <c r="H233" s="112"/>
      <c r="I233" s="6"/>
      <c r="J233" s="143">
        <f>Jan!F184+Feb!F176+Mar!F194+Apr!F197+May!F210+Jun!F210+Jul!F208+Aug!F215+Sep!F210+Oct!F200+Nov!F222+Dec!F207</f>
        <v>0</v>
      </c>
      <c r="N233" s="67" t="s">
        <v>409</v>
      </c>
      <c r="O233" s="112"/>
      <c r="P233" s="6"/>
      <c r="Q233" s="143" t="e">
        <f>Jan!M192+Feb!M196+Mar!M194+Apr!M197+May!M210+Jun!M210+Jul!M208+Aug!M215+Sep!M210+Oct!M200+Nov!M222+Dec!#REF!</f>
        <v>#REF!</v>
      </c>
      <c r="U233" s="67" t="s">
        <v>409</v>
      </c>
      <c r="V233" s="112"/>
      <c r="W233" s="6"/>
      <c r="X233" s="143" t="e">
        <f>Jan!T192+Feb!T196+Mar!T194+Apr!T197+May!T210+Jun!T210+Jul!T208+Aug!T215+Sep!T210+Oct!T200+Nov!T222+Dec!#REF!</f>
        <v>#REF!</v>
      </c>
      <c r="AA233" s="67" t="s">
        <v>409</v>
      </c>
      <c r="AB233" s="112"/>
      <c r="AC233" s="6"/>
      <c r="AD233" s="143" t="e">
        <f>Jan!Z192+Feb!Z196+Mar!Z194+Apr!Z197+May!Z210+Jun!Z210+Jul!Z208+Aug!Z215+Sep!Z210+Oct!Z200+Nov!Z222+Dec!#REF!</f>
        <v>#REF!</v>
      </c>
      <c r="AG233" s="67" t="s">
        <v>409</v>
      </c>
      <c r="AH233" s="112"/>
      <c r="AI233" s="6"/>
      <c r="AJ233" s="143" t="e">
        <f>Jan!AF192+Feb!AF196+Mar!AF194+Apr!AF197+May!AF210+Jun!AF210+Jul!AF208+Aug!AF215+Sep!AF210+Oct!AF200+Nov!AF222+Dec!#REF!</f>
        <v>#REF!</v>
      </c>
      <c r="AM233" s="67" t="s">
        <v>409</v>
      </c>
      <c r="AN233" s="112"/>
      <c r="AO233" s="6"/>
      <c r="AP233" s="143" t="e">
        <f>SUM(J233+Q233+X233+AD233+AJ233)</f>
        <v>#REF!</v>
      </c>
    </row>
    <row r="234" spans="7:42" ht="12.75">
      <c r="G234" s="67"/>
      <c r="H234" s="112"/>
      <c r="I234" s="6"/>
      <c r="J234" s="143"/>
      <c r="N234" s="67"/>
      <c r="O234" s="112"/>
      <c r="P234" s="6"/>
      <c r="Q234" s="143"/>
      <c r="U234" s="67"/>
      <c r="V234" s="112"/>
      <c r="W234" s="6"/>
      <c r="X234" s="143"/>
      <c r="AA234" s="67"/>
      <c r="AB234" s="112"/>
      <c r="AC234" s="6"/>
      <c r="AD234" s="143"/>
      <c r="AG234" s="67"/>
      <c r="AH234" s="112"/>
      <c r="AI234" s="6"/>
      <c r="AJ234" s="143"/>
      <c r="AM234" s="67"/>
      <c r="AN234" s="112"/>
      <c r="AO234" s="6"/>
      <c r="AP234" s="143"/>
    </row>
    <row r="235" spans="7:42" ht="13.5" thickBot="1">
      <c r="G235" s="145" t="s">
        <v>291</v>
      </c>
      <c r="H235" s="215"/>
      <c r="I235" s="142"/>
      <c r="J235" s="144" t="e">
        <f>Jan!F193+Feb!F197+Mar!F195+Apr!F198+May!F211+Jun!F211+Jul!F209+Aug!F216+Sep!F211+Oct!F201+Nov!F223+Dec!#REF!</f>
        <v>#REF!</v>
      </c>
      <c r="N235" s="145" t="s">
        <v>291</v>
      </c>
      <c r="O235" s="215"/>
      <c r="P235" s="142"/>
      <c r="Q235" s="144" t="e">
        <f>Jan!M193+Feb!M197+Mar!M195+Apr!M198+May!M211+Jun!M211+Jul!M209+Aug!M216+Sep!M211+Oct!M201+Nov!M223+Dec!#REF!</f>
        <v>#REF!</v>
      </c>
      <c r="U235" s="145" t="s">
        <v>291</v>
      </c>
      <c r="V235" s="215"/>
      <c r="W235" s="142"/>
      <c r="X235" s="144" t="e">
        <f>Jan!T193+Feb!T197+Mar!T195+Apr!T198+May!T211+Jun!T211+Jul!T209+Aug!T216+Sep!T211+Oct!T201+Nov!T223+Dec!#REF!</f>
        <v>#REF!</v>
      </c>
      <c r="AA235" s="145" t="s">
        <v>291</v>
      </c>
      <c r="AB235" s="215"/>
      <c r="AC235" s="142"/>
      <c r="AD235" s="144" t="e">
        <f>Jan!Z193+Feb!Z197+Mar!Z195+Apr!Z198+May!Z211+Jun!Z211+Jul!Z209+Aug!Z216+Sep!Z211+Oct!Z201+Nov!Z223+Dec!#REF!</f>
        <v>#REF!</v>
      </c>
      <c r="AG235" s="145" t="s">
        <v>291</v>
      </c>
      <c r="AH235" s="215"/>
      <c r="AI235" s="142"/>
      <c r="AJ235" s="144" t="e">
        <f>Jan!AF193+Feb!AF197+Mar!AF195+Apr!AF198+May!AF211+Jun!AF211+Jul!AF209+Aug!AF216+Sep!AF211+Oct!AF201+Nov!AF223+Dec!#REF!</f>
        <v>#REF!</v>
      </c>
      <c r="AM235" s="145" t="s">
        <v>291</v>
      </c>
      <c r="AN235" s="215"/>
      <c r="AO235" s="142"/>
      <c r="AP235" s="144" t="e">
        <f>SUM(J235+Q235+X235+AD235+AJ235)</f>
        <v>#REF!</v>
      </c>
    </row>
    <row r="236" spans="7:10" ht="12.75">
      <c r="G236" s="6"/>
      <c r="H236" s="112"/>
      <c r="I236" s="6"/>
      <c r="J236" s="112"/>
    </row>
    <row r="237" spans="7:10" ht="12.75">
      <c r="G237" s="6"/>
      <c r="H237" s="112"/>
      <c r="I237" s="6"/>
      <c r="J237" s="112"/>
    </row>
    <row r="238" spans="7:10" ht="12.75">
      <c r="G238" s="6"/>
      <c r="H238" s="112"/>
      <c r="I238" s="6"/>
      <c r="J238" s="112"/>
    </row>
    <row r="239" spans="7:10" ht="12.75">
      <c r="G239" s="6"/>
      <c r="H239" s="112"/>
      <c r="I239" s="6"/>
      <c r="J239" s="112"/>
    </row>
    <row r="240" spans="7:10" ht="12.75">
      <c r="G240" s="6"/>
      <c r="H240" s="112"/>
      <c r="I240" s="6"/>
      <c r="J240" s="112"/>
    </row>
    <row r="241" spans="7:10" ht="12.75">
      <c r="G241" s="6"/>
      <c r="H241" s="6"/>
      <c r="I241" s="6"/>
      <c r="J241" s="6"/>
    </row>
    <row r="242" spans="7:10" ht="12.75">
      <c r="G242" s="31"/>
      <c r="H242" s="147"/>
      <c r="I242" s="6"/>
      <c r="J242" s="147"/>
    </row>
  </sheetData>
  <sheetProtection/>
  <mergeCells count="29">
    <mergeCell ref="B64:C66"/>
    <mergeCell ref="B68:C69"/>
    <mergeCell ref="B93:C94"/>
    <mergeCell ref="B96:C98"/>
    <mergeCell ref="F118:F120"/>
    <mergeCell ref="AT115:AU115"/>
    <mergeCell ref="AW210:AY210"/>
    <mergeCell ref="AT201:AU201"/>
    <mergeCell ref="AM209:AP209"/>
    <mergeCell ref="AQ3:AR3"/>
    <mergeCell ref="N227:Q227"/>
    <mergeCell ref="U227:X227"/>
    <mergeCell ref="AA227:AD227"/>
    <mergeCell ref="AL3:AP3"/>
    <mergeCell ref="AF3:AJ3"/>
    <mergeCell ref="AM227:AP227"/>
    <mergeCell ref="N209:Q209"/>
    <mergeCell ref="U209:X209"/>
    <mergeCell ref="AA209:AD209"/>
    <mergeCell ref="G227:J227"/>
    <mergeCell ref="G209:J209"/>
    <mergeCell ref="AG227:AJ227"/>
    <mergeCell ref="AG209:AJ209"/>
    <mergeCell ref="J1:T1"/>
    <mergeCell ref="V2:X2"/>
    <mergeCell ref="Z3:AD3"/>
    <mergeCell ref="F3:J3"/>
    <mergeCell ref="M3:Q3"/>
    <mergeCell ref="T3:X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5" r:id="rId1"/>
  <headerFooter alignWithMargins="0">
    <oddFooter>&amp;R&amp;24 2018</oddFooter>
  </headerFooter>
  <rowBreaks count="1" manualBreakCount="1">
    <brk id="66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Q168"/>
  <sheetViews>
    <sheetView zoomScale="75" zoomScaleNormal="75" zoomScaleSheetLayoutView="62" zoomScalePageLayoutView="0" workbookViewId="0" topLeftCell="A1">
      <selection activeCell="X32" sqref="X32"/>
    </sheetView>
  </sheetViews>
  <sheetFormatPr defaultColWidth="9.00390625" defaultRowHeight="14.25"/>
  <cols>
    <col min="1" max="1" width="4.00390625" style="364" customWidth="1"/>
    <col min="2" max="2" width="9.625" style="364" customWidth="1"/>
    <col min="3" max="4" width="7.625" style="364" customWidth="1"/>
    <col min="5" max="5" width="7.875" style="364" hidden="1" customWidth="1"/>
    <col min="6" max="8" width="7.625" style="364" customWidth="1"/>
    <col min="9" max="9" width="9.625" style="364" customWidth="1"/>
    <col min="10" max="10" width="9.00390625" style="364" customWidth="1"/>
    <col min="11" max="11" width="6.625" style="1334" hidden="1" customWidth="1"/>
    <col min="12" max="15" width="9.00390625" style="364" customWidth="1"/>
    <col min="16" max="16" width="9.625" style="364" customWidth="1"/>
    <col min="17" max="17" width="9.00390625" style="364" customWidth="1"/>
    <col min="18" max="18" width="7.625" style="1334" hidden="1" customWidth="1"/>
    <col min="19" max="22" width="9.00390625" style="364" customWidth="1"/>
    <col min="23" max="23" width="9.625" style="1323" customWidth="1"/>
    <col min="24" max="24" width="9.00390625" style="1323" customWidth="1"/>
    <col min="25" max="25" width="7.125" style="1356" hidden="1" customWidth="1"/>
    <col min="26" max="27" width="9.00390625" style="1323" customWidth="1"/>
    <col min="28" max="29" width="9.00390625" style="1324" customWidth="1"/>
    <col min="30" max="31" width="9.00390625" style="364" customWidth="1"/>
    <col min="32" max="32" width="9.625" style="364" customWidth="1"/>
    <col min="33" max="33" width="8.75390625" style="364" customWidth="1"/>
    <col min="34" max="34" width="8.75390625" style="1334" hidden="1" customWidth="1"/>
    <col min="35" max="40" width="8.75390625" style="364" customWidth="1"/>
    <col min="41" max="41" width="10.125" style="364" customWidth="1"/>
    <col min="42" max="42" width="7.875" style="364" customWidth="1"/>
    <col min="43" max="43" width="7.875" style="364" hidden="1" customWidth="1"/>
    <col min="44" max="46" width="7.875" style="364" customWidth="1"/>
    <col min="47" max="16384" width="9.00390625" style="364" customWidth="1"/>
  </cols>
  <sheetData>
    <row r="1" spans="1:46" ht="33.75" customHeight="1" thickBot="1">
      <c r="A1" s="1315" t="str">
        <f>Jan!A1</f>
        <v>NATIONAL RACING FIXTURES:    </v>
      </c>
      <c r="B1" s="1315"/>
      <c r="C1" s="1316"/>
      <c r="D1" s="1316"/>
      <c r="E1" s="1317"/>
      <c r="F1" s="1316"/>
      <c r="G1" s="1316"/>
      <c r="H1" s="1316"/>
      <c r="I1" s="1318"/>
      <c r="J1" s="2089" t="str">
        <f>Jan!J1</f>
        <v>JANUARY TO DECEMBER 2018</v>
      </c>
      <c r="K1" s="2089"/>
      <c r="L1" s="2089"/>
      <c r="M1" s="2089"/>
      <c r="N1" s="2089"/>
      <c r="O1" s="2089"/>
      <c r="P1" s="2089"/>
      <c r="Q1" s="2089"/>
      <c r="R1" s="1319"/>
      <c r="S1" s="1318"/>
      <c r="T1" s="1318"/>
      <c r="U1" s="1318"/>
      <c r="V1" s="1318"/>
      <c r="W1" s="1320"/>
      <c r="X1" s="1321"/>
      <c r="Y1" s="1322"/>
      <c r="AD1" s="1325" t="str">
        <f>Jan!AF1</f>
        <v>ORIGINAL( 16 MAY 2017)</v>
      </c>
      <c r="AE1" s="1316"/>
      <c r="AF1" s="1316"/>
      <c r="AG1" s="1316"/>
      <c r="AH1" s="1316"/>
      <c r="AI1" s="1316"/>
      <c r="AJ1" s="1326"/>
      <c r="AK1" s="1327"/>
      <c r="AL1" s="1328"/>
      <c r="AM1" s="1327"/>
      <c r="AN1" s="1329"/>
      <c r="AO1" s="1326"/>
      <c r="AP1" s="1326"/>
      <c r="AQ1" s="1330"/>
      <c r="AR1" s="1326"/>
      <c r="AS1" s="2082">
        <f>Jan!AQ1</f>
        <v>2018</v>
      </c>
      <c r="AT1" s="2082"/>
    </row>
    <row r="2" spans="1:46" s="1074" customFormat="1" ht="21.75" customHeight="1" thickTop="1">
      <c r="A2" s="2090" t="s">
        <v>252</v>
      </c>
      <c r="B2" s="2076" t="s">
        <v>271</v>
      </c>
      <c r="C2" s="2077"/>
      <c r="D2" s="2077"/>
      <c r="E2" s="2077"/>
      <c r="F2" s="2077"/>
      <c r="G2" s="2077"/>
      <c r="H2" s="2078"/>
      <c r="I2" s="2077" t="s">
        <v>121</v>
      </c>
      <c r="J2" s="2077"/>
      <c r="K2" s="2077"/>
      <c r="L2" s="2077"/>
      <c r="M2" s="2077"/>
      <c r="N2" s="2077"/>
      <c r="O2" s="2079"/>
      <c r="P2" s="2077" t="s">
        <v>122</v>
      </c>
      <c r="Q2" s="2077"/>
      <c r="R2" s="2077"/>
      <c r="S2" s="2077"/>
      <c r="T2" s="2077"/>
      <c r="U2" s="2077"/>
      <c r="V2" s="2079"/>
      <c r="W2" s="2076" t="s">
        <v>123</v>
      </c>
      <c r="X2" s="2077"/>
      <c r="Y2" s="2077"/>
      <c r="Z2" s="2077"/>
      <c r="AA2" s="2077"/>
      <c r="AB2" s="2077"/>
      <c r="AC2" s="2077"/>
      <c r="AD2" s="2077"/>
      <c r="AE2" s="2079"/>
      <c r="AF2" s="2076" t="s">
        <v>272</v>
      </c>
      <c r="AG2" s="2077"/>
      <c r="AH2" s="2077"/>
      <c r="AI2" s="2077"/>
      <c r="AJ2" s="2079"/>
      <c r="AK2" s="2077" t="s">
        <v>311</v>
      </c>
      <c r="AL2" s="2077"/>
      <c r="AM2" s="2077"/>
      <c r="AN2" s="2077"/>
      <c r="AO2" s="2083" t="s">
        <v>5</v>
      </c>
      <c r="AP2" s="2084"/>
      <c r="AQ2" s="2084"/>
      <c r="AR2" s="2084"/>
      <c r="AS2" s="2084"/>
      <c r="AT2" s="2085"/>
    </row>
    <row r="3" spans="1:46" s="1074" customFormat="1" ht="21.75" customHeight="1">
      <c r="A3" s="2091"/>
      <c r="B3" s="1519"/>
      <c r="C3" s="1520"/>
      <c r="D3" s="1521"/>
      <c r="E3" s="1521"/>
      <c r="F3" s="1520"/>
      <c r="G3" s="1521" t="s">
        <v>275</v>
      </c>
      <c r="H3" s="1522"/>
      <c r="I3" s="1520"/>
      <c r="J3" s="1520"/>
      <c r="K3" s="1520"/>
      <c r="L3" s="1520"/>
      <c r="M3" s="1520"/>
      <c r="N3" s="1521" t="s">
        <v>127</v>
      </c>
      <c r="O3" s="1523"/>
      <c r="P3" s="1520"/>
      <c r="Q3" s="1520"/>
      <c r="R3" s="1520"/>
      <c r="S3" s="1520"/>
      <c r="T3" s="1520"/>
      <c r="U3" s="1520"/>
      <c r="V3" s="1520"/>
      <c r="W3" s="1519"/>
      <c r="X3" s="1520"/>
      <c r="Y3" s="1520"/>
      <c r="Z3" s="1520"/>
      <c r="AA3" s="1520"/>
      <c r="AB3" s="1520"/>
      <c r="AC3" s="1521"/>
      <c r="AD3" s="1520"/>
      <c r="AE3" s="1523"/>
      <c r="AF3" s="1519"/>
      <c r="AG3" s="1520"/>
      <c r="AH3" s="1520"/>
      <c r="AI3" s="1520"/>
      <c r="AJ3" s="1523"/>
      <c r="AK3" s="1520"/>
      <c r="AL3" s="1520"/>
      <c r="AM3" s="1520"/>
      <c r="AN3" s="1520"/>
      <c r="AO3" s="1524"/>
      <c r="AP3" s="1525"/>
      <c r="AQ3" s="1525"/>
      <c r="AR3" s="1525"/>
      <c r="AS3" s="1525"/>
      <c r="AT3" s="1526"/>
    </row>
    <row r="4" spans="1:46" s="1074" customFormat="1" ht="21.75" customHeight="1">
      <c r="A4" s="2091"/>
      <c r="B4" s="1527"/>
      <c r="C4" s="1525"/>
      <c r="D4" s="1528"/>
      <c r="E4" s="1528"/>
      <c r="F4" s="1529" t="s">
        <v>273</v>
      </c>
      <c r="G4" s="1528" t="s">
        <v>264</v>
      </c>
      <c r="H4" s="1530"/>
      <c r="I4" s="1525"/>
      <c r="J4" s="1525"/>
      <c r="K4" s="1525"/>
      <c r="L4" s="1525"/>
      <c r="M4" s="1525"/>
      <c r="N4" s="1528" t="s">
        <v>327</v>
      </c>
      <c r="O4" s="1531"/>
      <c r="P4" s="1525"/>
      <c r="Q4" s="1525"/>
      <c r="R4" s="1525"/>
      <c r="S4" s="1525"/>
      <c r="T4" s="1525"/>
      <c r="U4" s="1525"/>
      <c r="V4" s="1525"/>
      <c r="W4" s="1527"/>
      <c r="X4" s="1525"/>
      <c r="Y4" s="1525"/>
      <c r="Z4" s="1525" t="s">
        <v>256</v>
      </c>
      <c r="AA4" s="1525" t="s">
        <v>256</v>
      </c>
      <c r="AB4" s="1525"/>
      <c r="AC4" s="1528"/>
      <c r="AD4" s="1525"/>
      <c r="AE4" s="1531"/>
      <c r="AF4" s="1527"/>
      <c r="AG4" s="1525"/>
      <c r="AH4" s="1525"/>
      <c r="AI4" s="1525"/>
      <c r="AJ4" s="1531"/>
      <c r="AK4" s="1525"/>
      <c r="AL4" s="1525"/>
      <c r="AM4" s="1525"/>
      <c r="AN4" s="1525"/>
      <c r="AO4" s="1524"/>
      <c r="AP4" s="1525"/>
      <c r="AQ4" s="1525"/>
      <c r="AR4" s="1525"/>
      <c r="AS4" s="1525"/>
      <c r="AT4" s="1526"/>
    </row>
    <row r="5" spans="1:46" s="1074" customFormat="1" ht="21.75" customHeight="1" thickBot="1">
      <c r="A5" s="2091"/>
      <c r="B5" s="1532"/>
      <c r="C5" s="1533" t="s">
        <v>127</v>
      </c>
      <c r="D5" s="1533" t="s">
        <v>241</v>
      </c>
      <c r="E5" s="1533"/>
      <c r="F5" s="1534" t="s">
        <v>274</v>
      </c>
      <c r="G5" s="1533" t="s">
        <v>326</v>
      </c>
      <c r="H5" s="1535" t="s">
        <v>276</v>
      </c>
      <c r="I5" s="1536"/>
      <c r="J5" s="1537" t="s">
        <v>291</v>
      </c>
      <c r="K5" s="1537"/>
      <c r="L5" s="1533" t="s">
        <v>127</v>
      </c>
      <c r="M5" s="1533" t="s">
        <v>241</v>
      </c>
      <c r="N5" s="1533" t="s">
        <v>241</v>
      </c>
      <c r="O5" s="1538"/>
      <c r="P5" s="1536"/>
      <c r="Q5" s="1537" t="s">
        <v>291</v>
      </c>
      <c r="R5" s="1537"/>
      <c r="S5" s="1537"/>
      <c r="T5" s="1533" t="s">
        <v>127</v>
      </c>
      <c r="U5" s="1533"/>
      <c r="V5" s="1533"/>
      <c r="W5" s="1539"/>
      <c r="X5" s="1537" t="s">
        <v>291</v>
      </c>
      <c r="Y5" s="1540"/>
      <c r="Z5" s="1537" t="s">
        <v>127</v>
      </c>
      <c r="AA5" s="1537" t="s">
        <v>241</v>
      </c>
      <c r="AB5" s="1533"/>
      <c r="AC5" s="1533"/>
      <c r="AD5" s="1533"/>
      <c r="AE5" s="1541"/>
      <c r="AF5" s="1532"/>
      <c r="AG5" s="1537" t="s">
        <v>291</v>
      </c>
      <c r="AH5" s="1537"/>
      <c r="AI5" s="1533" t="s">
        <v>127</v>
      </c>
      <c r="AJ5" s="1538"/>
      <c r="AK5" s="1533"/>
      <c r="AL5" s="1537" t="s">
        <v>291</v>
      </c>
      <c r="AM5" s="1533"/>
      <c r="AN5" s="1533"/>
      <c r="AO5" s="1542"/>
      <c r="AP5" s="1537" t="s">
        <v>291</v>
      </c>
      <c r="AQ5" s="1537"/>
      <c r="AR5" s="1533" t="s">
        <v>275</v>
      </c>
      <c r="AS5" s="1533" t="s">
        <v>264</v>
      </c>
      <c r="AT5" s="1543" t="s">
        <v>326</v>
      </c>
    </row>
    <row r="6" spans="1:46" s="1074" customFormat="1" ht="19.5" customHeight="1">
      <c r="A6" s="2091"/>
      <c r="B6" s="1363" t="s">
        <v>151</v>
      </c>
      <c r="C6" s="1370">
        <f aca="true" t="shared" si="0" ref="C6:C12">SUM(L6+T6+Z6+AB6+AC6+AI6+AL6)</f>
        <v>53</v>
      </c>
      <c r="D6" s="1365">
        <f aca="true" t="shared" si="1" ref="D6:D12">SUM(M6+U6+AA6+AJ6)</f>
        <v>0</v>
      </c>
      <c r="E6" s="1364">
        <f>SUM(C6+D6)</f>
        <v>53</v>
      </c>
      <c r="F6" s="1366">
        <f aca="true" t="shared" si="2" ref="F6:F13">SUM(J6+Q6+X6+AG6+AL6)</f>
        <v>53</v>
      </c>
      <c r="G6" s="1367">
        <f aca="true" t="shared" si="3" ref="G6:G12">AP6</f>
        <v>0</v>
      </c>
      <c r="H6" s="1368">
        <f>SUM(F6+G6)</f>
        <v>53</v>
      </c>
      <c r="I6" s="1367" t="s">
        <v>151</v>
      </c>
      <c r="J6" s="1369">
        <f>SUM(Jan!$F$150+Feb!$F$151+Mar!$F$144+Apr!$F$147+May!$F$160+Jun!$F$160+Jul!$F$158+Aug!$F$165+Sep!$F$160+Oct!$F$150+Nov!$F$171+Dec!$F$157)</f>
        <v>0</v>
      </c>
      <c r="K6" s="1370">
        <f aca="true" t="shared" si="4" ref="K6:K11">SUM(L6+M6)</f>
        <v>0</v>
      </c>
      <c r="L6" s="1370">
        <f>L86</f>
        <v>0</v>
      </c>
      <c r="M6" s="1371">
        <f>Jan!F172+Feb!F173+Mar!F166+Apr!F169+May!F182+Jun!F182+Jul!F180+Aug!F187+Sep!F182+Oct!F172+Nov!F193+Dec!F179</f>
        <v>0</v>
      </c>
      <c r="N6" s="1372"/>
      <c r="O6" s="1373"/>
      <c r="P6" s="1370" t="s">
        <v>151</v>
      </c>
      <c r="Q6" s="1369">
        <f>SUM(Jan!$M$150+Feb!$M$151+Mar!$M$144+Apr!$M$147+May!$M$160+Jun!$M$160+Jul!$M$158+Aug!$M$165+Sep!$M$160+Oct!$M$150+Nov!$M$171+Dec!$M$157)</f>
        <v>1</v>
      </c>
      <c r="R6" s="1370">
        <f aca="true" t="shared" si="5" ref="R6:R12">SUM(S6+T6)</f>
        <v>1</v>
      </c>
      <c r="S6" s="1370"/>
      <c r="T6" s="1370">
        <f>T86</f>
        <v>1</v>
      </c>
      <c r="U6" s="1370"/>
      <c r="V6" s="1370"/>
      <c r="W6" s="1374" t="s">
        <v>151</v>
      </c>
      <c r="X6" s="1369">
        <f>SUM(Jan!$T$150+Feb!$T$151+Mar!$T$144+Apr!$T$147+May!$T$160+Jun!$T$160+Jul!$T$158+Aug!$T$165+Sep!$T$160+Oct!$T$150+Nov!$T$171+Dec!$T$157)</f>
        <v>4</v>
      </c>
      <c r="Y6" s="1369">
        <f>Y86</f>
        <v>4</v>
      </c>
      <c r="Z6" s="1369">
        <f>Y6-AA6-AB6</f>
        <v>4</v>
      </c>
      <c r="AA6" s="1375">
        <f>AA86</f>
        <v>0</v>
      </c>
      <c r="AB6" s="1370"/>
      <c r="AC6" s="1370"/>
      <c r="AD6" s="1370"/>
      <c r="AE6" s="1373"/>
      <c r="AF6" s="1374" t="s">
        <v>151</v>
      </c>
      <c r="AG6" s="1369">
        <f>SUM(Jan!$Z$150+Feb!$Z$151+Mar!$Z$144+Apr!$Z$147+May!$Z$160+Jun!$Z$160+Jul!$Z$158+Aug!$Z$165+Sep!$Z$160+Oct!$Z$150+Nov!$Z$171+Dec!$Z$157)</f>
        <v>13</v>
      </c>
      <c r="AH6" s="1370">
        <f aca="true" t="shared" si="6" ref="AH6:AH12">SUM(AI6+AJ6)</f>
        <v>13</v>
      </c>
      <c r="AI6" s="1370">
        <v>13</v>
      </c>
      <c r="AJ6" s="1376"/>
      <c r="AK6" s="1370" t="s">
        <v>151</v>
      </c>
      <c r="AL6" s="1369">
        <f>SUM(Jan!$AF$150+Feb!$AF$151+Mar!$AF$144+Apr!$AF$147+May!$AF$160+Jun!$AF$160+Jul!$AF$158+Aug!$AF$165+Sep!$AF$160+Oct!$AF$150+Nov!$AF$171+Dec!$AF$157)</f>
        <v>35</v>
      </c>
      <c r="AM6" s="1367"/>
      <c r="AN6" s="1367"/>
      <c r="AO6" s="1377" t="s">
        <v>151</v>
      </c>
      <c r="AP6" s="1378">
        <f>SUM(Jan!$AL$145+Feb!$AL$144+Mar!$AL$144+Apr!$AL$147+May!$AL$160+Jun!$AL$160+Jul!$AL$158+Aug!$AL$165+Sep!$AL$160+Oct!$AL$150+Nov!$AL$172+Dec!$AL$157)</f>
        <v>0</v>
      </c>
      <c r="AQ6" s="1379">
        <f>SUM(AR6:AT6)</f>
        <v>0</v>
      </c>
      <c r="AR6" s="1367"/>
      <c r="AS6" s="1380"/>
      <c r="AT6" s="1381"/>
    </row>
    <row r="7" spans="1:46" s="1074" customFormat="1" ht="19.5" customHeight="1">
      <c r="A7" s="2091"/>
      <c r="B7" s="1363" t="s">
        <v>134</v>
      </c>
      <c r="C7" s="1367">
        <f t="shared" si="0"/>
        <v>51</v>
      </c>
      <c r="D7" s="1365">
        <f t="shared" si="1"/>
        <v>1</v>
      </c>
      <c r="E7" s="1364">
        <f aca="true" t="shared" si="7" ref="E7:E12">SUM(C7+D7)</f>
        <v>52</v>
      </c>
      <c r="F7" s="1366">
        <f t="shared" si="2"/>
        <v>52</v>
      </c>
      <c r="G7" s="1367">
        <f t="shared" si="3"/>
        <v>0</v>
      </c>
      <c r="H7" s="1368">
        <f aca="true" t="shared" si="8" ref="H7:H12">SUM(F7+G7)</f>
        <v>52</v>
      </c>
      <c r="I7" s="1367" t="s">
        <v>134</v>
      </c>
      <c r="J7" s="1369">
        <f>SUM(Jan!$F$151+Feb!$F$152+Mar!$F$145+Apr!$F$148+May!$F$161+Jun!$F$161+Jul!$F$159+Aug!$F$166+Sep!$F$161+Oct!$F$151+Nov!$F$172+Dec!$F$158)</f>
        <v>0</v>
      </c>
      <c r="K7" s="1370">
        <f t="shared" si="4"/>
        <v>0</v>
      </c>
      <c r="L7" s="1370">
        <f aca="true" t="shared" si="9" ref="L7:L12">L87</f>
        <v>0</v>
      </c>
      <c r="M7" s="1371">
        <f>Jan!F173+Feb!F174+Mar!F167+Apr!F170+May!F183+Jun!F183+Jul!F181+Aug!F188+Sep!F183+Oct!F173+Nov!F194+Dec!F180</f>
        <v>0</v>
      </c>
      <c r="N7" s="1372"/>
      <c r="O7" s="1373"/>
      <c r="P7" s="1370" t="s">
        <v>134</v>
      </c>
      <c r="Q7" s="1369">
        <f>SUM(Jan!$M$151+Feb!$M$152+Mar!$M$145+Apr!$M$148+May!$M$161+Jun!$M$161+Jul!$M$159+Aug!$M$166+Sep!$M$161+Oct!$M$151+Nov!$M$172+Dec!$M$158)</f>
        <v>18</v>
      </c>
      <c r="R7" s="1370">
        <f t="shared" si="5"/>
        <v>18</v>
      </c>
      <c r="S7" s="1370"/>
      <c r="T7" s="1370">
        <f aca="true" t="shared" si="10" ref="T7:T12">T87</f>
        <v>18</v>
      </c>
      <c r="U7" s="1370"/>
      <c r="V7" s="1370"/>
      <c r="W7" s="1374" t="s">
        <v>134</v>
      </c>
      <c r="X7" s="1369">
        <f>SUM(Jan!$T$151+Feb!$T$152+Mar!$T$145+Apr!$T$148+May!$T$161+Jun!$T$161+Jul!$T$159+Aug!$T$166+Sep!$T$161+Oct!$T$151+Nov!$T$172+Dec!$T$158)</f>
        <v>33</v>
      </c>
      <c r="Y7" s="1369">
        <f aca="true" t="shared" si="11" ref="Y7:Y12">Y87</f>
        <v>33</v>
      </c>
      <c r="Z7" s="1369">
        <f aca="true" t="shared" si="12" ref="Z7:Z14">Y7-AA7-AB7</f>
        <v>32</v>
      </c>
      <c r="AA7" s="1375">
        <f aca="true" t="shared" si="13" ref="AA7:AA12">AA87</f>
        <v>1</v>
      </c>
      <c r="AB7" s="1370"/>
      <c r="AC7" s="1370"/>
      <c r="AD7" s="1370"/>
      <c r="AE7" s="1373"/>
      <c r="AF7" s="1374" t="s">
        <v>134</v>
      </c>
      <c r="AG7" s="1369">
        <f>SUM(Jan!$Z$151+Feb!$Z$152+Mar!$Z$145+Apr!$Z$148+May!$Z$161+Jun!$Z$161+Jul!$Z$159+Aug!$Z$166+Sep!$Z$161+Oct!$Z$151+Nov!$Z$172+Dec!$Z$158)</f>
        <v>1</v>
      </c>
      <c r="AH7" s="1370">
        <f t="shared" si="6"/>
        <v>1</v>
      </c>
      <c r="AI7" s="1370">
        <v>1</v>
      </c>
      <c r="AJ7" s="1376"/>
      <c r="AK7" s="1370" t="s">
        <v>134</v>
      </c>
      <c r="AL7" s="1369">
        <f>SUM(Jan!$AF$151+Feb!$AF$152+Mar!$AF$145+Apr!$AF$148+May!$AF$161+Jun!$AF$161+Jul!$AF$159+Aug!$AF$166+Sep!$AF$161+Oct!$AF$151+Nov!$AF$172+Dec!$AF$158)</f>
        <v>0</v>
      </c>
      <c r="AM7" s="1367"/>
      <c r="AN7" s="1367"/>
      <c r="AO7" s="1377" t="s">
        <v>134</v>
      </c>
      <c r="AP7" s="1378">
        <f>SUM(Jan!$AL$146+Feb!$AL$145+Mar!$AL$145+Apr!$AL$148+May!$AL$161+Jun!$AL$161+Jul!$AL$159+Aug!$AL$166+Sep!$AL$161+Oct!$AL$151+Nov!$AL$172+Dec!$AL$158)</f>
        <v>0</v>
      </c>
      <c r="AQ7" s="1379">
        <f aca="true" t="shared" si="14" ref="AQ7:AQ12">SUM(AR7:AT7)</f>
        <v>0</v>
      </c>
      <c r="AR7" s="1367"/>
      <c r="AS7" s="1380"/>
      <c r="AT7" s="1382"/>
    </row>
    <row r="8" spans="1:46" s="1074" customFormat="1" ht="19.5" customHeight="1">
      <c r="A8" s="2091"/>
      <c r="B8" s="1363" t="s">
        <v>137</v>
      </c>
      <c r="C8" s="1367">
        <f t="shared" si="0"/>
        <v>52</v>
      </c>
      <c r="D8" s="1365">
        <f t="shared" si="1"/>
        <v>0</v>
      </c>
      <c r="E8" s="1364">
        <f t="shared" si="7"/>
        <v>52</v>
      </c>
      <c r="F8" s="1366">
        <f t="shared" si="2"/>
        <v>52</v>
      </c>
      <c r="G8" s="1367">
        <f t="shared" si="3"/>
        <v>0</v>
      </c>
      <c r="H8" s="1368">
        <f t="shared" si="8"/>
        <v>52</v>
      </c>
      <c r="I8" s="1367" t="s">
        <v>137</v>
      </c>
      <c r="J8" s="1369">
        <f>SUM(Jan!$F$152+Feb!$F$153+Mar!$F$146+Apr!$F$149+May!$F$162+Jun!$F$162+Jul!$F$160+Aug!$F$167+Sep!$F$162+Oct!$F$152+Nov!$F$173+Dec!$F$159)</f>
        <v>36</v>
      </c>
      <c r="K8" s="1370">
        <f t="shared" si="4"/>
        <v>36</v>
      </c>
      <c r="L8" s="1370">
        <f t="shared" si="9"/>
        <v>36</v>
      </c>
      <c r="M8" s="1371">
        <f>Jan!F174+Feb!F175+Mar!F168+Apr!F171+May!F184+Jun!F184+Jul!F182+Aug!F189+Sep!F184+Oct!F174+Nov!F195+Dec!F181</f>
        <v>0</v>
      </c>
      <c r="N8" s="1372"/>
      <c r="O8" s="1373"/>
      <c r="P8" s="1370" t="s">
        <v>137</v>
      </c>
      <c r="Q8" s="1369">
        <f>SUM(Jan!M152+Feb!$M$153+Mar!$M$146+Apr!$M$149+May!$M$162+Jun!$M$162+Jul!$M$160+Aug!$M$167+Sep!$M$162+Oct!$M$152+Nov!$M$173+Dec!$M$159)</f>
        <v>13</v>
      </c>
      <c r="R8" s="1370">
        <f t="shared" si="5"/>
        <v>13</v>
      </c>
      <c r="S8" s="1370"/>
      <c r="T8" s="1370">
        <f t="shared" si="10"/>
        <v>13</v>
      </c>
      <c r="U8" s="1370"/>
      <c r="V8" s="1370"/>
      <c r="W8" s="1374" t="s">
        <v>137</v>
      </c>
      <c r="X8" s="1369">
        <f>SUM(Jan!T152+Feb!$T$153+Mar!$T$146+Apr!$T$149+May!$T$162+Jun!$T$162+Jul!$T$160+Aug!$T$167+Sep!$T$162+Oct!$T$152+Nov!$T$173+Dec!$T$159)</f>
        <v>0</v>
      </c>
      <c r="Y8" s="1369">
        <f t="shared" si="11"/>
        <v>0</v>
      </c>
      <c r="Z8" s="1369">
        <f t="shared" si="12"/>
        <v>0</v>
      </c>
      <c r="AA8" s="1375">
        <f t="shared" si="13"/>
        <v>0</v>
      </c>
      <c r="AB8" s="1370"/>
      <c r="AC8" s="1370"/>
      <c r="AD8" s="1370"/>
      <c r="AE8" s="1373"/>
      <c r="AF8" s="1374" t="s">
        <v>137</v>
      </c>
      <c r="AG8" s="1369">
        <f>SUM(Jan!Z152+Feb!$Z$153+Mar!$Z$146+Apr!$Z$149+May!$Z$162+Jun!$Z$162+Jul!$Z$160+Aug!$Z$167+Sep!$Z$162+Oct!$Z$152+Nov!$Z$173+Dec!$Z$159)</f>
        <v>3</v>
      </c>
      <c r="AH8" s="1370">
        <f t="shared" si="6"/>
        <v>3</v>
      </c>
      <c r="AI8" s="1370">
        <v>3</v>
      </c>
      <c r="AJ8" s="1376"/>
      <c r="AK8" s="1370" t="s">
        <v>137</v>
      </c>
      <c r="AL8" s="1369">
        <f>SUM(Jan!AF152+Feb!$AF$153+Mar!$AF$146+Apr!$AF$149+May!$AF$162+Jun!$AF$162+Jul!$AF$160+Aug!$AF$167+Sep!$AF$162+Oct!$AF$152+Nov!$AF$173+Dec!$AF$159)</f>
        <v>0</v>
      </c>
      <c r="AM8" s="1367"/>
      <c r="AN8" s="1367"/>
      <c r="AO8" s="1377" t="s">
        <v>137</v>
      </c>
      <c r="AP8" s="1378">
        <f>SUM(Jan!AL152+Feb!$AL$153+Mar!$AL$146+Apr!$AL$149+May!$AL$162+Jun!$AL$162+Jul!$AL$160+Aug!$AL$167+Sep!$AL$162+Oct!$AL$152+Nov!$AL$173+Dec!$AL$159)</f>
        <v>0</v>
      </c>
      <c r="AQ8" s="1379">
        <f t="shared" si="14"/>
        <v>0</v>
      </c>
      <c r="AR8" s="1367"/>
      <c r="AS8" s="1380"/>
      <c r="AT8" s="1382"/>
    </row>
    <row r="9" spans="1:46" s="1074" customFormat="1" ht="19.5" customHeight="1">
      <c r="A9" s="2091"/>
      <c r="B9" s="1374" t="s">
        <v>140</v>
      </c>
      <c r="C9" s="1367">
        <f t="shared" si="0"/>
        <v>52</v>
      </c>
      <c r="D9" s="1365">
        <f t="shared" si="1"/>
        <v>1</v>
      </c>
      <c r="E9" s="1364">
        <f>SUM(C9+D9)</f>
        <v>53</v>
      </c>
      <c r="F9" s="1366">
        <f t="shared" si="2"/>
        <v>53</v>
      </c>
      <c r="G9" s="1367">
        <f t="shared" si="3"/>
        <v>0</v>
      </c>
      <c r="H9" s="1368">
        <f t="shared" si="8"/>
        <v>53</v>
      </c>
      <c r="I9" s="1367" t="s">
        <v>140</v>
      </c>
      <c r="J9" s="1369">
        <f>SUM(Jan!$F$153+Feb!$F$154+Mar!$F$147+Apr!$F$150+May!$F$163+Jun!$F$163+Jul!$F$161+Aug!$F$168+Sep!$F$163+Oct!$F$153+Nov!$F$174+Dec!$F$160)</f>
        <v>1</v>
      </c>
      <c r="K9" s="1370">
        <f t="shared" si="4"/>
        <v>1</v>
      </c>
      <c r="L9" s="1370">
        <f t="shared" si="9"/>
        <v>1</v>
      </c>
      <c r="M9" s="1371">
        <f>Jan!F175+Feb!F176+Mar!F169+Apr!F172+May!F185+Jun!F185+Jul!F183+Aug!F190+Sep!F185+Oct!F175+Nov!F196+Dec!F182</f>
        <v>0</v>
      </c>
      <c r="N9" s="1372"/>
      <c r="O9" s="1373"/>
      <c r="P9" s="1370" t="s">
        <v>140</v>
      </c>
      <c r="Q9" s="1369">
        <f>SUM(Jan!$M$153+Feb!$M$154+Mar!$M$147+Apr!$M$150+May!$M$163+Jun!$M$163+Jul!$M$161+Aug!$M$168+Sep!$M$163+Oct!$M$153+Nov!$M$174+Dec!$M$160)</f>
        <v>0</v>
      </c>
      <c r="R9" s="1370">
        <f t="shared" si="5"/>
        <v>0</v>
      </c>
      <c r="S9" s="1370"/>
      <c r="T9" s="1370">
        <f t="shared" si="10"/>
        <v>0</v>
      </c>
      <c r="U9" s="1370"/>
      <c r="V9" s="1370"/>
      <c r="W9" s="1374" t="s">
        <v>140</v>
      </c>
      <c r="X9" s="1369">
        <f>SUM(Jan!$T$153+Feb!$T$154+Mar!$T$147+Apr!$T$150+May!$T$163+Jun!$T$163+Jul!$T$161+Aug!$T$168+Sep!$T$163+Oct!$T$153+Nov!$T$174+Dec!$T$160)</f>
        <v>52</v>
      </c>
      <c r="Y9" s="1369">
        <f t="shared" si="11"/>
        <v>52</v>
      </c>
      <c r="Z9" s="1369">
        <f t="shared" si="12"/>
        <v>51</v>
      </c>
      <c r="AA9" s="1375">
        <f t="shared" si="13"/>
        <v>1</v>
      </c>
      <c r="AB9" s="1370"/>
      <c r="AC9" s="1370"/>
      <c r="AD9" s="1370"/>
      <c r="AE9" s="1373"/>
      <c r="AF9" s="1374" t="s">
        <v>140</v>
      </c>
      <c r="AG9" s="1369">
        <f>SUM(Jan!$Z$153+Feb!$Z$154+Mar!$Z$147+Apr!$Z$150+May!$Z$163+Jun!$Z$163+Jul!$Z$161+Aug!$Z$168+Sep!$Z$163+Oct!$Z$153+Nov!$Z$174+Dec!$Z$160)</f>
        <v>0</v>
      </c>
      <c r="AH9" s="1370">
        <f t="shared" si="6"/>
        <v>0</v>
      </c>
      <c r="AI9" s="1370"/>
      <c r="AJ9" s="1376"/>
      <c r="AK9" s="1370" t="s">
        <v>140</v>
      </c>
      <c r="AL9" s="1369">
        <f>SUM(Jan!$AF$153+Feb!$AF$154+Mar!$AF$147+Apr!$AF$150+May!$AF$163+Jun!$AF$163+Jul!$AF$161+Aug!$AF$168+Sep!$AF$163+Oct!$AF$153+Nov!$AF$174+Dec!$AF$160)</f>
        <v>0</v>
      </c>
      <c r="AM9" s="1367"/>
      <c r="AN9" s="1367"/>
      <c r="AO9" s="1377" t="s">
        <v>140</v>
      </c>
      <c r="AP9" s="1378">
        <f>SUM(Jan!$AL$147+Feb!$AL$148+Mar!$AL$147+Apr!$AL$150+May!$AL$163+Jun!$AL$163+Jul!$AL$161+Aug!$AL$168+Sep!$AL$163+Oct!$AL$153+Nov!$AL$174+Dec!$AL$160)</f>
        <v>0</v>
      </c>
      <c r="AQ9" s="1379">
        <f t="shared" si="14"/>
        <v>0</v>
      </c>
      <c r="AR9" s="1367"/>
      <c r="AS9" s="1380"/>
      <c r="AT9" s="1382"/>
    </row>
    <row r="10" spans="1:46" s="1074" customFormat="1" ht="19.5" customHeight="1">
      <c r="A10" s="2091"/>
      <c r="B10" s="1374" t="s">
        <v>142</v>
      </c>
      <c r="C10" s="1367">
        <f t="shared" si="0"/>
        <v>52</v>
      </c>
      <c r="D10" s="1365">
        <f t="shared" si="1"/>
        <v>19</v>
      </c>
      <c r="E10" s="1364">
        <f t="shared" si="7"/>
        <v>71</v>
      </c>
      <c r="F10" s="1366">
        <f t="shared" si="2"/>
        <v>71</v>
      </c>
      <c r="G10" s="1367">
        <f t="shared" si="3"/>
        <v>0</v>
      </c>
      <c r="H10" s="1368">
        <f t="shared" si="8"/>
        <v>71</v>
      </c>
      <c r="I10" s="1367" t="s">
        <v>142</v>
      </c>
      <c r="J10" s="1369">
        <f>SUM(Jan!$F$154+Feb!$F$155+Mar!$F$148+Apr!$F$151+May!$F$164+Jun!$F$164+Jul!$F$162+Aug!$F$169+Sep!$F$164+Oct!$F$154+Nov!$F$175+Dec!$F$161)</f>
        <v>19</v>
      </c>
      <c r="K10" s="1370">
        <f t="shared" si="4"/>
        <v>19</v>
      </c>
      <c r="L10" s="1370">
        <f t="shared" si="9"/>
        <v>0</v>
      </c>
      <c r="M10" s="1371">
        <f>Jan!F176+Feb!F177+Mar!F170+Apr!F173+May!F186+Jun!F186+Jul!F184+Aug!F191+Sep!F186+Oct!F176+Nov!F197+Dec!F183</f>
        <v>19</v>
      </c>
      <c r="N10" s="1372"/>
      <c r="O10" s="1373"/>
      <c r="P10" s="1370" t="s">
        <v>142</v>
      </c>
      <c r="Q10" s="1369">
        <f>SUM(Jan!$M$154+Feb!$M$155+Mar!$M$148+Apr!$M$151+May!$M$164+Jun!$M$164+Jul!$M$162+Aug!$M$169+Sep!$M$164+Oct!$M$154+Nov!$M$175+Dec!$M$161)</f>
        <v>1</v>
      </c>
      <c r="R10" s="1370">
        <f t="shared" si="5"/>
        <v>1</v>
      </c>
      <c r="S10" s="1370"/>
      <c r="T10" s="1370">
        <f t="shared" si="10"/>
        <v>1</v>
      </c>
      <c r="U10" s="1370"/>
      <c r="V10" s="1370"/>
      <c r="W10" s="1374" t="s">
        <v>142</v>
      </c>
      <c r="X10" s="1369">
        <f>SUM(Jan!$T$154+Feb!$T$155+Mar!$T$148+Apr!$T$151+May!$T$164+Jun!$T$164+Jul!$T$162+Aug!$T$169+Sep!$T$164+Oct!$T$154+Nov!$T$175+Dec!$T$161)</f>
        <v>0</v>
      </c>
      <c r="Y10" s="1369">
        <f t="shared" si="11"/>
        <v>0</v>
      </c>
      <c r="Z10" s="1369">
        <f t="shared" si="12"/>
        <v>0</v>
      </c>
      <c r="AA10" s="1375">
        <f t="shared" si="13"/>
        <v>0</v>
      </c>
      <c r="AB10" s="1370"/>
      <c r="AC10" s="1370"/>
      <c r="AD10" s="1370"/>
      <c r="AE10" s="1373"/>
      <c r="AF10" s="1374" t="s">
        <v>142</v>
      </c>
      <c r="AG10" s="1369">
        <f>SUM(Jan!$Z$154+Feb!$Z$155+Mar!$Z$148+Apr!$Z$151+May!$Z$164+Jun!$Z$164+Jul!$Z$162+Aug!$Z$169+Sep!$Z$164+Oct!$Z$154+Nov!$Z$175+Dec!$Z$161)</f>
        <v>51</v>
      </c>
      <c r="AH10" s="1370">
        <f t="shared" si="6"/>
        <v>51</v>
      </c>
      <c r="AI10" s="1370">
        <v>51</v>
      </c>
      <c r="AJ10" s="1376"/>
      <c r="AK10" s="1370" t="s">
        <v>142</v>
      </c>
      <c r="AL10" s="1369">
        <f>SUM(Jan!$AF$154+Feb!$AF$155+Mar!$AF$148+Apr!$AF$151+May!$AF$164+Jun!$AF$164+Jul!$AF$162+Aug!$AF$169+Sep!$AF$164+Oct!$AF$154+Nov!$AF$175+Dec!$AF$161)</f>
        <v>0</v>
      </c>
      <c r="AM10" s="1367"/>
      <c r="AN10" s="1367"/>
      <c r="AO10" s="1377" t="s">
        <v>142</v>
      </c>
      <c r="AP10" s="1378">
        <f>SUM(Jan!$AL$149+Feb!$AL$150+Mar!$AL$148+Apr!$AL$151+May!$AL$164+Jun!$AL$164+Jul!$AL$162+Aug!$AL$169+Sep!$AL$164+Oct!$AL$154+Nov!$AL$175+Dec!$AL$161)</f>
        <v>0</v>
      </c>
      <c r="AQ10" s="1379">
        <f t="shared" si="14"/>
        <v>0</v>
      </c>
      <c r="AR10" s="1367"/>
      <c r="AS10" s="1380"/>
      <c r="AT10" s="1382"/>
    </row>
    <row r="11" spans="1:46" s="1074" customFormat="1" ht="19.5" customHeight="1">
      <c r="A11" s="2091"/>
      <c r="B11" s="1374" t="s">
        <v>144</v>
      </c>
      <c r="C11" s="1367">
        <f t="shared" si="0"/>
        <v>103</v>
      </c>
      <c r="D11" s="1365">
        <f t="shared" si="1"/>
        <v>0</v>
      </c>
      <c r="E11" s="1364">
        <f t="shared" si="7"/>
        <v>103</v>
      </c>
      <c r="F11" s="1366">
        <f t="shared" si="2"/>
        <v>103</v>
      </c>
      <c r="G11" s="1367">
        <f t="shared" si="3"/>
        <v>39</v>
      </c>
      <c r="H11" s="1368">
        <f t="shared" si="8"/>
        <v>142</v>
      </c>
      <c r="I11" s="1367" t="s">
        <v>144</v>
      </c>
      <c r="J11" s="1369">
        <f>SUM(Jan!$F$155+Feb!$F$156+Mar!$F$149+Apr!$F$152+May!$F$165+Jun!$F$165+Jul!$F$163+Aug!$F$170+Sep!$F$165+Oct!$F$155+Nov!$F$176+Dec!$F$162)</f>
        <v>12</v>
      </c>
      <c r="K11" s="1370">
        <f t="shared" si="4"/>
        <v>12</v>
      </c>
      <c r="L11" s="1370">
        <f t="shared" si="9"/>
        <v>12</v>
      </c>
      <c r="M11" s="1371">
        <f>Jan!F177+Feb!F178+Mar!F171+Apr!F174+May!F187+Jun!F187+Jul!F185+Aug!F192+Sep!F187+Oct!F177+Nov!F198+Dec!F184</f>
        <v>0</v>
      </c>
      <c r="N11" s="1372"/>
      <c r="O11" s="1373"/>
      <c r="P11" s="1370" t="s">
        <v>144</v>
      </c>
      <c r="Q11" s="1369">
        <f>SUM(Jan!$M$155+Feb!$M$156+Mar!$M$149+Apr!$M$152+May!$M$165+Jun!$M$165+Jul!$M$163+Aug!$M$170+Sep!$M$165+Oct!$M$155+Nov!$M$176+Dec!$M$162)</f>
        <v>47</v>
      </c>
      <c r="R11" s="1370">
        <f t="shared" si="5"/>
        <v>47</v>
      </c>
      <c r="S11" s="1370"/>
      <c r="T11" s="1370">
        <f t="shared" si="10"/>
        <v>47</v>
      </c>
      <c r="U11" s="1370"/>
      <c r="V11" s="1370"/>
      <c r="W11" s="1374" t="s">
        <v>144</v>
      </c>
      <c r="X11" s="1369">
        <f>SUM(Jan!$T$155+Feb!$T$156+Mar!$T$149+Apr!$T$152+May!$T$165+Jun!$T$165+Jul!$T$163+Aug!$T$170+Sep!$T$165+Oct!$T$155+Nov!$T$176+Dec!$T$162)</f>
        <v>42</v>
      </c>
      <c r="Y11" s="1369">
        <f t="shared" si="11"/>
        <v>42</v>
      </c>
      <c r="Z11" s="1369">
        <f t="shared" si="12"/>
        <v>42</v>
      </c>
      <c r="AA11" s="1375">
        <f t="shared" si="13"/>
        <v>0</v>
      </c>
      <c r="AB11" s="1370"/>
      <c r="AC11" s="1370"/>
      <c r="AD11" s="1370"/>
      <c r="AE11" s="1373"/>
      <c r="AF11" s="1374" t="s">
        <v>144</v>
      </c>
      <c r="AG11" s="1369">
        <f>SUM(Jan!$Z$155+Feb!$Z$156+Mar!$Z$149+Apr!$Z$152+May!$Z$165+Jun!$Z$165+Jul!$Z$163+Aug!$Z$170+Sep!$Z$165+Oct!$Z$155+Nov!$Z$176+Dec!$Z$162)</f>
        <v>1</v>
      </c>
      <c r="AH11" s="1370">
        <f t="shared" si="6"/>
        <v>1</v>
      </c>
      <c r="AI11" s="1370">
        <v>1</v>
      </c>
      <c r="AJ11" s="1376"/>
      <c r="AK11" s="1370" t="s">
        <v>144</v>
      </c>
      <c r="AL11" s="1369">
        <f>SUM(Jan!$AF$155+Feb!$AF$156+Mar!$AF$149+Apr!$AF$152+May!$AF$165+Jun!$AF$165+Jul!$AF$163+Aug!$AF$170+Sep!$AF$165+Oct!$AF$155+Nov!$AF$176+Dec!$AF$162)</f>
        <v>1</v>
      </c>
      <c r="AM11" s="1367"/>
      <c r="AN11" s="1367"/>
      <c r="AO11" s="1377" t="s">
        <v>144</v>
      </c>
      <c r="AP11" s="1383">
        <f>SUM(Jan!$AL$155+Feb!$AL$156+Mar!$AL$149+Apr!$AL$152+May!$AL$165+Jun!$AL$165+Jul!$AL$163+Aug!$AL$170+Sep!$AL$165+Oct!$AL$155+Nov!$AL$176+Dec!$AL$162)</f>
        <v>39</v>
      </c>
      <c r="AQ11" s="1379">
        <f t="shared" si="14"/>
        <v>40</v>
      </c>
      <c r="AR11" s="1367">
        <v>37</v>
      </c>
      <c r="AS11" s="1370">
        <v>3</v>
      </c>
      <c r="AT11" s="1381">
        <v>0</v>
      </c>
    </row>
    <row r="12" spans="1:46" s="1074" customFormat="1" ht="19.5" customHeight="1">
      <c r="A12" s="2091"/>
      <c r="B12" s="1363" t="s">
        <v>148</v>
      </c>
      <c r="C12" s="1367">
        <f t="shared" si="0"/>
        <v>52</v>
      </c>
      <c r="D12" s="1365">
        <f t="shared" si="1"/>
        <v>0</v>
      </c>
      <c r="E12" s="1364">
        <f t="shared" si="7"/>
        <v>52</v>
      </c>
      <c r="F12" s="1366">
        <f t="shared" si="2"/>
        <v>52</v>
      </c>
      <c r="G12" s="1367">
        <f t="shared" si="3"/>
        <v>45</v>
      </c>
      <c r="H12" s="1368">
        <f t="shared" si="8"/>
        <v>97</v>
      </c>
      <c r="I12" s="1367" t="s">
        <v>148</v>
      </c>
      <c r="J12" s="1369">
        <f>SUM(Jan!$F$156+Feb!$F$157+Mar!$F$150+Apr!$F$153+May!$F$166+Jun!$F$166+Jul!$F$164+Aug!$F$171+Sep!$F$166+Oct!$F$156+Nov!$F$177+Dec!$F$163)</f>
        <v>40</v>
      </c>
      <c r="K12" s="1370">
        <f>SUM(L12+M12)</f>
        <v>40</v>
      </c>
      <c r="L12" s="1370">
        <f t="shared" si="9"/>
        <v>40</v>
      </c>
      <c r="M12" s="1371">
        <f>Jan!F178+Feb!F179+Mar!F172+Apr!F175+May!F188+Jun!F188+Jul!F186+Aug!F193+Sep!F188+Oct!F178+Nov!F199+Dec!F185</f>
        <v>0</v>
      </c>
      <c r="N12" s="1372"/>
      <c r="O12" s="1373"/>
      <c r="P12" s="1370" t="s">
        <v>148</v>
      </c>
      <c r="Q12" s="1384">
        <f>SUM(Jan!$M$156+Feb!$M$157+Mar!$M$150+Apr!$M$153+May!$M$166+Jun!$M$166+Jul!$M$164+Aug!$M$171+Sep!$M$166+Oct!$M$156+Nov!$M$177+Dec!$M$163)</f>
        <v>1</v>
      </c>
      <c r="R12" s="1385">
        <f t="shared" si="5"/>
        <v>1</v>
      </c>
      <c r="S12" s="1385"/>
      <c r="T12" s="1385">
        <f t="shared" si="10"/>
        <v>1</v>
      </c>
      <c r="U12" s="1370"/>
      <c r="V12" s="1370"/>
      <c r="W12" s="1374" t="s">
        <v>148</v>
      </c>
      <c r="X12" s="1369">
        <f>SUM(Jan!$T$156+Feb!$T$157+Mar!$T$150+Apr!$T$153+May!$T$166+Jun!$T$166+Jul!$T$164+Aug!$T$171+Sep!$T$166+Oct!$T$156+Nov!$T$177+Dec!$T$163)</f>
        <v>10</v>
      </c>
      <c r="Y12" s="1369">
        <f t="shared" si="11"/>
        <v>10</v>
      </c>
      <c r="Z12" s="1369">
        <f t="shared" si="12"/>
        <v>10</v>
      </c>
      <c r="AA12" s="1375">
        <f t="shared" si="13"/>
        <v>0</v>
      </c>
      <c r="AB12" s="1370"/>
      <c r="AC12" s="1370"/>
      <c r="AD12" s="1370"/>
      <c r="AE12" s="1373"/>
      <c r="AF12" s="1374" t="s">
        <v>148</v>
      </c>
      <c r="AG12" s="1369">
        <f>SUM(Jan!$Z$156+Feb!$Z$157+Mar!$Z$150+Apr!$Z$153+May!$Z$166+Jun!$Z$166+Jul!$Z$164+Aug!$Z$171+Sep!$Z$166+Oct!$Z$156+Nov!$Z$177+Dec!$Z$163)</f>
        <v>1</v>
      </c>
      <c r="AH12" s="1370">
        <f t="shared" si="6"/>
        <v>1</v>
      </c>
      <c r="AI12" s="1370">
        <v>1</v>
      </c>
      <c r="AJ12" s="1376"/>
      <c r="AK12" s="1370" t="s">
        <v>148</v>
      </c>
      <c r="AL12" s="1369">
        <f>SUM(Jan!$AF$156+Feb!$AF$157+Mar!$AF$150+Apr!$AF$153+May!$AF$166+Jun!$AF$166+Jul!$AF$164+Aug!$AF$171+Sep!$AF$166+Oct!$AF$156+Nov!$AF$177+Dec!$AF$163)</f>
        <v>0</v>
      </c>
      <c r="AM12" s="1367"/>
      <c r="AN12" s="1367"/>
      <c r="AO12" s="1377" t="s">
        <v>148</v>
      </c>
      <c r="AP12" s="1383">
        <f>SUM(Jan!$AL$156+Feb!$AL$157+Mar!$AL$150+Apr!$AL$153+May!$AL$166+Jun!$AL$166+Jul!$AL$164+Aug!$AL$171+Sep!$AL$166+Oct!$AL$156+Nov!$AL$177+Dec!$AL$163)</f>
        <v>45</v>
      </c>
      <c r="AQ12" s="1379">
        <f t="shared" si="14"/>
        <v>45</v>
      </c>
      <c r="AR12" s="1367"/>
      <c r="AS12" s="1370">
        <v>22</v>
      </c>
      <c r="AT12" s="1381">
        <v>23</v>
      </c>
    </row>
    <row r="13" spans="1:46" s="1074" customFormat="1" ht="19.5" customHeight="1">
      <c r="A13" s="2091"/>
      <c r="B13" s="2050" t="s">
        <v>819</v>
      </c>
      <c r="C13" s="1468">
        <v>1</v>
      </c>
      <c r="D13" s="1365"/>
      <c r="E13" s="1364"/>
      <c r="F13" s="2051">
        <f t="shared" si="2"/>
        <v>1</v>
      </c>
      <c r="G13" s="1367"/>
      <c r="H13" s="2052">
        <v>1</v>
      </c>
      <c r="I13" s="1367"/>
      <c r="J13" s="1383"/>
      <c r="K13" s="1364"/>
      <c r="L13" s="1367"/>
      <c r="M13" s="1365"/>
      <c r="N13" s="1372"/>
      <c r="O13" s="1373"/>
      <c r="P13" s="1367"/>
      <c r="Q13" s="1383"/>
      <c r="R13" s="1364"/>
      <c r="S13" s="1370"/>
      <c r="T13" s="1367"/>
      <c r="U13" s="1367"/>
      <c r="V13" s="1367"/>
      <c r="W13" s="2050" t="s">
        <v>819</v>
      </c>
      <c r="X13" s="1468">
        <v>1</v>
      </c>
      <c r="Y13" s="1387">
        <v>1</v>
      </c>
      <c r="Z13" s="1468">
        <v>1</v>
      </c>
      <c r="AA13" s="1388"/>
      <c r="AB13" s="1367"/>
      <c r="AC13" s="1367"/>
      <c r="AD13" s="1367"/>
      <c r="AE13" s="1373"/>
      <c r="AF13" s="1374"/>
      <c r="AG13" s="1369"/>
      <c r="AH13" s="1369"/>
      <c r="AI13" s="1389"/>
      <c r="AJ13" s="1390"/>
      <c r="AK13" s="1367"/>
      <c r="AL13" s="1383"/>
      <c r="AM13" s="1367"/>
      <c r="AN13" s="1367"/>
      <c r="AO13" s="1377"/>
      <c r="AP13" s="1378"/>
      <c r="AQ13" s="1379"/>
      <c r="AR13" s="1391"/>
      <c r="AS13" s="1392"/>
      <c r="AT13" s="1393"/>
    </row>
    <row r="14" spans="1:69" s="1401" customFormat="1" ht="21.75" customHeight="1">
      <c r="A14" s="2091"/>
      <c r="B14" s="1394" t="s">
        <v>204</v>
      </c>
      <c r="C14" s="1369">
        <f>SUM(C6:C13)</f>
        <v>416</v>
      </c>
      <c r="D14" s="1375">
        <f>SUM(D6:D12)</f>
        <v>21</v>
      </c>
      <c r="E14" s="1370">
        <f>SUM(E6:E12)</f>
        <v>436</v>
      </c>
      <c r="F14" s="1395">
        <f>SUM(F6:F13)</f>
        <v>437</v>
      </c>
      <c r="G14" s="1369">
        <f>SUM(G6:G12)</f>
        <v>84</v>
      </c>
      <c r="H14" s="1396">
        <f>SUM(H6:H13)</f>
        <v>521</v>
      </c>
      <c r="I14" s="1369" t="s">
        <v>204</v>
      </c>
      <c r="J14" s="1369">
        <f>SUM(J6:J12)</f>
        <v>108</v>
      </c>
      <c r="K14" s="1370">
        <f>SUM(L14+M14)</f>
        <v>108</v>
      </c>
      <c r="L14" s="1369">
        <f>SUM(L6:L12)</f>
        <v>89</v>
      </c>
      <c r="M14" s="1375">
        <f>SUM(M6:M12)</f>
        <v>19</v>
      </c>
      <c r="N14" s="1372"/>
      <c r="O14" s="1373"/>
      <c r="P14" s="1369" t="s">
        <v>204</v>
      </c>
      <c r="Q14" s="1369">
        <f>SUM(Q6:Q12)</f>
        <v>81</v>
      </c>
      <c r="R14" s="1370">
        <f>SUM(S14+T14)</f>
        <v>81</v>
      </c>
      <c r="S14" s="1369"/>
      <c r="T14" s="1369">
        <f>SUM(T6:T12)</f>
        <v>81</v>
      </c>
      <c r="U14" s="1369"/>
      <c r="V14" s="1369"/>
      <c r="W14" s="1394" t="s">
        <v>204</v>
      </c>
      <c r="X14" s="1369">
        <f>SUM(X6:X13)</f>
        <v>142</v>
      </c>
      <c r="Y14" s="1369">
        <f>SUM(Y6:Y13)</f>
        <v>142</v>
      </c>
      <c r="Z14" s="1369">
        <f t="shared" si="12"/>
        <v>140</v>
      </c>
      <c r="AA14" s="1375">
        <f>SUM(AA6:AA12)</f>
        <v>2</v>
      </c>
      <c r="AB14" s="1369"/>
      <c r="AC14" s="1369"/>
      <c r="AD14" s="1369"/>
      <c r="AE14" s="1373"/>
      <c r="AF14" s="1394" t="s">
        <v>204</v>
      </c>
      <c r="AG14" s="1369">
        <f>SUM(AG6:AG12)</f>
        <v>70</v>
      </c>
      <c r="AH14" s="1370">
        <f>SUM(AI14+AJ14)</f>
        <v>70</v>
      </c>
      <c r="AI14" s="1369">
        <f>SUM(AI6:AI12)</f>
        <v>70</v>
      </c>
      <c r="AJ14" s="1397">
        <f>SUM(AJ6:AJ12)</f>
        <v>0</v>
      </c>
      <c r="AK14" s="1369" t="s">
        <v>204</v>
      </c>
      <c r="AL14" s="1369">
        <f>SUM(AL6:AL12)</f>
        <v>36</v>
      </c>
      <c r="AM14" s="1369"/>
      <c r="AN14" s="1369"/>
      <c r="AO14" s="1398" t="s">
        <v>204</v>
      </c>
      <c r="AP14" s="1369">
        <f>SUM(AP6:AP12)</f>
        <v>84</v>
      </c>
      <c r="AQ14" s="1370">
        <f>SUM(AR14:AT14)</f>
        <v>85</v>
      </c>
      <c r="AR14" s="1369">
        <f>SUM(AR6:AR12)</f>
        <v>37</v>
      </c>
      <c r="AS14" s="1369">
        <f>SUM(AS6:AS12)</f>
        <v>25</v>
      </c>
      <c r="AT14" s="1399">
        <f>SUM(AT6:AT12)</f>
        <v>23</v>
      </c>
      <c r="AU14" s="1400"/>
      <c r="AV14" s="1400"/>
      <c r="AW14" s="1400"/>
      <c r="AX14" s="1400"/>
      <c r="AY14" s="1400"/>
      <c r="AZ14" s="1400"/>
      <c r="BA14" s="1400"/>
      <c r="BB14" s="1400"/>
      <c r="BC14" s="1400"/>
      <c r="BD14" s="1400"/>
      <c r="BE14" s="1400"/>
      <c r="BF14" s="1400"/>
      <c r="BG14" s="1400"/>
      <c r="BH14" s="1400"/>
      <c r="BI14" s="1400"/>
      <c r="BJ14" s="1400"/>
      <c r="BK14" s="1400"/>
      <c r="BL14" s="1400"/>
      <c r="BM14" s="1400"/>
      <c r="BN14" s="1400"/>
      <c r="BO14" s="1400"/>
      <c r="BP14" s="1400"/>
      <c r="BQ14" s="1400"/>
    </row>
    <row r="15" spans="1:69" s="1944" customFormat="1" ht="21.75" customHeight="1" hidden="1">
      <c r="A15" s="1933"/>
      <c r="B15" s="1934"/>
      <c r="C15" s="1935"/>
      <c r="D15" s="1935"/>
      <c r="E15" s="1936"/>
      <c r="F15" s="1935">
        <f>J15+Q15+X15+AG15+AL15</f>
        <v>436</v>
      </c>
      <c r="G15" s="1935"/>
      <c r="H15" s="1937"/>
      <c r="I15" s="1935"/>
      <c r="J15" s="1935">
        <v>108</v>
      </c>
      <c r="K15" s="1936"/>
      <c r="L15" s="1935"/>
      <c r="M15" s="1935"/>
      <c r="N15" s="1938"/>
      <c r="O15" s="1939"/>
      <c r="P15" s="1935"/>
      <c r="Q15" s="1935">
        <v>80</v>
      </c>
      <c r="R15" s="1936"/>
      <c r="S15" s="1935"/>
      <c r="T15" s="1935"/>
      <c r="U15" s="1935"/>
      <c r="V15" s="1935"/>
      <c r="W15" s="1934"/>
      <c r="X15" s="1935">
        <v>143</v>
      </c>
      <c r="Y15" s="1935"/>
      <c r="Z15" s="1935"/>
      <c r="AA15" s="1935"/>
      <c r="AB15" s="1935"/>
      <c r="AC15" s="1935"/>
      <c r="AD15" s="1935"/>
      <c r="AE15" s="1939"/>
      <c r="AF15" s="1934"/>
      <c r="AG15" s="1935">
        <v>69</v>
      </c>
      <c r="AH15" s="1936"/>
      <c r="AI15" s="1935"/>
      <c r="AJ15" s="1940"/>
      <c r="AK15" s="1935"/>
      <c r="AL15" s="1935">
        <v>36</v>
      </c>
      <c r="AM15" s="1935"/>
      <c r="AN15" s="1935"/>
      <c r="AO15" s="1941"/>
      <c r="AP15" s="1935"/>
      <c r="AQ15" s="1936"/>
      <c r="AR15" s="1935"/>
      <c r="AS15" s="1935"/>
      <c r="AT15" s="1942"/>
      <c r="AU15" s="1943"/>
      <c r="AV15" s="1943"/>
      <c r="AW15" s="1943"/>
      <c r="AX15" s="1943"/>
      <c r="AY15" s="1943"/>
      <c r="AZ15" s="1943"/>
      <c r="BA15" s="1943"/>
      <c r="BB15" s="1943"/>
      <c r="BC15" s="1943"/>
      <c r="BD15" s="1943"/>
      <c r="BE15" s="1943"/>
      <c r="BF15" s="1943"/>
      <c r="BG15" s="1943"/>
      <c r="BH15" s="1943"/>
      <c r="BI15" s="1943"/>
      <c r="BJ15" s="1943"/>
      <c r="BK15" s="1943"/>
      <c r="BL15" s="1943"/>
      <c r="BM15" s="1943"/>
      <c r="BN15" s="1943"/>
      <c r="BO15" s="1943"/>
      <c r="BP15" s="1943"/>
      <c r="BQ15" s="1943"/>
    </row>
    <row r="16" spans="1:69" s="1944" customFormat="1" ht="21.75" customHeight="1" thickBot="1">
      <c r="A16" s="1933"/>
      <c r="B16" s="1934"/>
      <c r="C16" s="1935"/>
      <c r="D16" s="1935"/>
      <c r="E16" s="1936"/>
      <c r="F16" s="1935"/>
      <c r="G16" s="1935"/>
      <c r="H16" s="1937"/>
      <c r="I16" s="1935"/>
      <c r="J16" s="1945">
        <f>J15/$F$15</f>
        <v>0.24770642201834864</v>
      </c>
      <c r="K16" s="1936"/>
      <c r="L16" s="1935"/>
      <c r="M16" s="1935"/>
      <c r="N16" s="1938"/>
      <c r="O16" s="1939"/>
      <c r="P16" s="1935"/>
      <c r="Q16" s="1945">
        <f>Q15/$F$15</f>
        <v>0.1834862385321101</v>
      </c>
      <c r="R16" s="1936"/>
      <c r="S16" s="1935"/>
      <c r="T16" s="1935"/>
      <c r="U16" s="1935"/>
      <c r="V16" s="1935"/>
      <c r="W16" s="1934"/>
      <c r="X16" s="1945">
        <f>X15/$F$15</f>
        <v>0.32798165137614677</v>
      </c>
      <c r="Y16" s="1935"/>
      <c r="Z16" s="1935"/>
      <c r="AA16" s="1935"/>
      <c r="AB16" s="1935"/>
      <c r="AC16" s="1935"/>
      <c r="AD16" s="1935"/>
      <c r="AE16" s="1939"/>
      <c r="AF16" s="1934"/>
      <c r="AG16" s="1945">
        <f>AG15/$F$15</f>
        <v>0.15825688073394495</v>
      </c>
      <c r="AH16" s="1936"/>
      <c r="AI16" s="1935"/>
      <c r="AJ16" s="1940"/>
      <c r="AK16" s="1935"/>
      <c r="AL16" s="1945">
        <f>AL15/$F$15</f>
        <v>0.08256880733944955</v>
      </c>
      <c r="AM16" s="1935"/>
      <c r="AN16" s="1935"/>
      <c r="AO16" s="1941"/>
      <c r="AP16" s="1935"/>
      <c r="AQ16" s="1936"/>
      <c r="AR16" s="1935"/>
      <c r="AS16" s="1935"/>
      <c r="AT16" s="1942"/>
      <c r="AU16" s="1943"/>
      <c r="AV16" s="1943"/>
      <c r="AW16" s="1943"/>
      <c r="AX16" s="1943"/>
      <c r="AY16" s="1943"/>
      <c r="AZ16" s="1943"/>
      <c r="BA16" s="1943"/>
      <c r="BB16" s="1943"/>
      <c r="BC16" s="1943"/>
      <c r="BD16" s="1943"/>
      <c r="BE16" s="1943"/>
      <c r="BF16" s="1943"/>
      <c r="BG16" s="1943"/>
      <c r="BH16" s="1943"/>
      <c r="BI16" s="1943"/>
      <c r="BJ16" s="1943"/>
      <c r="BK16" s="1943"/>
      <c r="BL16" s="1943"/>
      <c r="BM16" s="1943"/>
      <c r="BN16" s="1943"/>
      <c r="BO16" s="1943"/>
      <c r="BP16" s="1943"/>
      <c r="BQ16" s="1943"/>
    </row>
    <row r="17" spans="1:46" s="1074" customFormat="1" ht="21.75" customHeight="1" thickTop="1">
      <c r="A17" s="2090" t="s">
        <v>317</v>
      </c>
      <c r="B17" s="2076" t="s">
        <v>271</v>
      </c>
      <c r="C17" s="2077"/>
      <c r="D17" s="2077"/>
      <c r="E17" s="2077"/>
      <c r="F17" s="2077"/>
      <c r="G17" s="2077"/>
      <c r="H17" s="2078"/>
      <c r="I17" s="2077" t="s">
        <v>121</v>
      </c>
      <c r="J17" s="2077"/>
      <c r="K17" s="2077"/>
      <c r="L17" s="2077"/>
      <c r="M17" s="2077"/>
      <c r="N17" s="2077"/>
      <c r="O17" s="2079"/>
      <c r="P17" s="2077" t="s">
        <v>122</v>
      </c>
      <c r="Q17" s="2077"/>
      <c r="R17" s="2077"/>
      <c r="S17" s="2077"/>
      <c r="T17" s="2077"/>
      <c r="U17" s="2077"/>
      <c r="V17" s="2077"/>
      <c r="W17" s="2076" t="s">
        <v>123</v>
      </c>
      <c r="X17" s="2077"/>
      <c r="Y17" s="2077"/>
      <c r="Z17" s="2077"/>
      <c r="AA17" s="2077"/>
      <c r="AB17" s="2077"/>
      <c r="AC17" s="2077"/>
      <c r="AD17" s="2077"/>
      <c r="AE17" s="2079"/>
      <c r="AF17" s="2076" t="s">
        <v>272</v>
      </c>
      <c r="AG17" s="2077"/>
      <c r="AH17" s="2077"/>
      <c r="AI17" s="2077"/>
      <c r="AJ17" s="2079"/>
      <c r="AK17" s="2077" t="s">
        <v>311</v>
      </c>
      <c r="AL17" s="2077"/>
      <c r="AM17" s="2077"/>
      <c r="AN17" s="2077"/>
      <c r="AO17" s="2083" t="s">
        <v>5</v>
      </c>
      <c r="AP17" s="2084"/>
      <c r="AQ17" s="2084"/>
      <c r="AR17" s="2084"/>
      <c r="AS17" s="2084"/>
      <c r="AT17" s="2085"/>
    </row>
    <row r="18" spans="1:46" s="1074" customFormat="1" ht="21.75" customHeight="1">
      <c r="A18" s="2091"/>
      <c r="B18" s="1519"/>
      <c r="C18" s="1520"/>
      <c r="D18" s="1520"/>
      <c r="E18" s="1520"/>
      <c r="F18" s="1520"/>
      <c r="G18" s="1521" t="s">
        <v>275</v>
      </c>
      <c r="H18" s="1522"/>
      <c r="I18" s="1520"/>
      <c r="J18" s="1520"/>
      <c r="K18" s="1520"/>
      <c r="L18" s="1520"/>
      <c r="M18" s="1520"/>
      <c r="N18" s="1520"/>
      <c r="O18" s="1523"/>
      <c r="P18" s="1520"/>
      <c r="Q18" s="1520"/>
      <c r="R18" s="1520"/>
      <c r="S18" s="1520"/>
      <c r="T18" s="1520"/>
      <c r="U18" s="1520"/>
      <c r="V18" s="1520"/>
      <c r="W18" s="1519"/>
      <c r="X18" s="1520"/>
      <c r="Y18" s="1520"/>
      <c r="Z18" s="1520" t="s">
        <v>511</v>
      </c>
      <c r="AA18" s="1520" t="s">
        <v>511</v>
      </c>
      <c r="AB18" s="1528" t="s">
        <v>512</v>
      </c>
      <c r="AC18" s="1528" t="s">
        <v>512</v>
      </c>
      <c r="AD18" s="1544" t="s">
        <v>512</v>
      </c>
      <c r="AE18" s="1545"/>
      <c r="AF18" s="1519"/>
      <c r="AG18" s="1520"/>
      <c r="AH18" s="1520"/>
      <c r="AI18" s="1520"/>
      <c r="AJ18" s="1523"/>
      <c r="AK18" s="1520"/>
      <c r="AL18" s="1520"/>
      <c r="AM18" s="1520"/>
      <c r="AN18" s="1520"/>
      <c r="AO18" s="1524"/>
      <c r="AP18" s="1525"/>
      <c r="AQ18" s="1525"/>
      <c r="AR18" s="1525"/>
      <c r="AS18" s="1525"/>
      <c r="AT18" s="1526"/>
    </row>
    <row r="19" spans="1:46" s="1074" customFormat="1" ht="21.75" customHeight="1">
      <c r="A19" s="2091"/>
      <c r="B19" s="1527"/>
      <c r="C19" s="1525"/>
      <c r="D19" s="1525"/>
      <c r="E19" s="1525"/>
      <c r="F19" s="1525" t="s">
        <v>273</v>
      </c>
      <c r="G19" s="1528" t="s">
        <v>264</v>
      </c>
      <c r="H19" s="1530"/>
      <c r="I19" s="1525"/>
      <c r="J19" s="1525" t="s">
        <v>291</v>
      </c>
      <c r="K19" s="1525"/>
      <c r="L19" s="1528" t="s">
        <v>138</v>
      </c>
      <c r="M19" s="1528" t="s">
        <v>138</v>
      </c>
      <c r="N19" s="1528" t="s">
        <v>138</v>
      </c>
      <c r="O19" s="1546" t="s">
        <v>149</v>
      </c>
      <c r="P19" s="1525"/>
      <c r="Q19" s="1525" t="s">
        <v>291</v>
      </c>
      <c r="R19" s="1525"/>
      <c r="S19" s="1525"/>
      <c r="T19" s="1528" t="s">
        <v>152</v>
      </c>
      <c r="U19" s="1528" t="s">
        <v>510</v>
      </c>
      <c r="V19" s="1528" t="s">
        <v>510</v>
      </c>
      <c r="W19" s="1527"/>
      <c r="X19" s="1525" t="s">
        <v>291</v>
      </c>
      <c r="Y19" s="1525"/>
      <c r="Z19" s="1525"/>
      <c r="AA19" s="1525"/>
      <c r="AB19" s="1528" t="s">
        <v>319</v>
      </c>
      <c r="AC19" s="1528" t="s">
        <v>319</v>
      </c>
      <c r="AD19" s="1544" t="s">
        <v>162</v>
      </c>
      <c r="AE19" s="1546"/>
      <c r="AF19" s="1527"/>
      <c r="AG19" s="1525" t="s">
        <v>291</v>
      </c>
      <c r="AH19" s="1525"/>
      <c r="AI19" s="1528" t="s">
        <v>143</v>
      </c>
      <c r="AJ19" s="1546" t="s">
        <v>143</v>
      </c>
      <c r="AK19" s="1525"/>
      <c r="AL19" s="1525" t="s">
        <v>291</v>
      </c>
      <c r="AM19" s="1528" t="s">
        <v>315</v>
      </c>
      <c r="AN19" s="1525"/>
      <c r="AO19" s="1524"/>
      <c r="AP19" s="1525" t="s">
        <v>291</v>
      </c>
      <c r="AQ19" s="1525"/>
      <c r="AR19" s="1528" t="s">
        <v>246</v>
      </c>
      <c r="AS19" s="1528" t="s">
        <v>150</v>
      </c>
      <c r="AT19" s="1547" t="s">
        <v>325</v>
      </c>
    </row>
    <row r="20" spans="1:46" s="1074" customFormat="1" ht="21.75" customHeight="1" thickBot="1">
      <c r="A20" s="2091"/>
      <c r="B20" s="1532"/>
      <c r="C20" s="1533"/>
      <c r="D20" s="1533"/>
      <c r="E20" s="1533"/>
      <c r="F20" s="1537" t="s">
        <v>274</v>
      </c>
      <c r="G20" s="1533" t="s">
        <v>326</v>
      </c>
      <c r="H20" s="1535" t="s">
        <v>276</v>
      </c>
      <c r="I20" s="1536"/>
      <c r="J20" s="1537"/>
      <c r="K20" s="1537"/>
      <c r="L20" s="1533" t="s">
        <v>256</v>
      </c>
      <c r="M20" s="1533" t="s">
        <v>553</v>
      </c>
      <c r="N20" s="1533" t="s">
        <v>539</v>
      </c>
      <c r="O20" s="1538"/>
      <c r="P20" s="1536"/>
      <c r="Q20" s="1537"/>
      <c r="R20" s="1537"/>
      <c r="S20" s="1537"/>
      <c r="T20" s="1533"/>
      <c r="U20" s="1533" t="s">
        <v>506</v>
      </c>
      <c r="V20" s="1533" t="s">
        <v>505</v>
      </c>
      <c r="W20" s="1539"/>
      <c r="X20" s="1537"/>
      <c r="Y20" s="1540"/>
      <c r="Z20" s="1537" t="s">
        <v>318</v>
      </c>
      <c r="AA20" s="1537" t="s">
        <v>320</v>
      </c>
      <c r="AB20" s="1533" t="s">
        <v>318</v>
      </c>
      <c r="AC20" s="1533" t="s">
        <v>398</v>
      </c>
      <c r="AD20" s="1533"/>
      <c r="AE20" s="1538"/>
      <c r="AF20" s="1532"/>
      <c r="AG20" s="1537"/>
      <c r="AH20" s="1537"/>
      <c r="AI20" s="1533" t="s">
        <v>553</v>
      </c>
      <c r="AJ20" s="1538" t="s">
        <v>256</v>
      </c>
      <c r="AK20" s="1533"/>
      <c r="AL20" s="1537"/>
      <c r="AM20" s="1533"/>
      <c r="AN20" s="1533"/>
      <c r="AO20" s="1542"/>
      <c r="AP20" s="1537"/>
      <c r="AQ20" s="1537"/>
      <c r="AR20" s="1533"/>
      <c r="AS20" s="1533"/>
      <c r="AT20" s="1543"/>
    </row>
    <row r="21" spans="1:46" s="1074" customFormat="1" ht="19.5" customHeight="1">
      <c r="A21" s="2091"/>
      <c r="B21" s="2050" t="s">
        <v>819</v>
      </c>
      <c r="C21" s="1367"/>
      <c r="D21" s="1367"/>
      <c r="E21" s="1367"/>
      <c r="F21" s="1364">
        <v>1</v>
      </c>
      <c r="G21" s="1367"/>
      <c r="H21" s="1403"/>
      <c r="I21" s="1380"/>
      <c r="J21" s="1383"/>
      <c r="K21" s="1387"/>
      <c r="L21" s="1367"/>
      <c r="M21" s="1367"/>
      <c r="N21" s="1367"/>
      <c r="O21" s="1404"/>
      <c r="P21" s="1405"/>
      <c r="Q21" s="1367"/>
      <c r="R21" s="1364"/>
      <c r="S21" s="1367"/>
      <c r="T21" s="1367"/>
      <c r="U21" s="1367"/>
      <c r="V21" s="1367"/>
      <c r="W21" s="2050" t="s">
        <v>819</v>
      </c>
      <c r="X21" s="1468">
        <v>1</v>
      </c>
      <c r="Y21" s="1408"/>
      <c r="Z21" s="1383"/>
      <c r="AA21" s="1383"/>
      <c r="AB21" s="1367"/>
      <c r="AC21" s="1367"/>
      <c r="AD21" s="1367"/>
      <c r="AE21" s="1409"/>
      <c r="AF21" s="1402"/>
      <c r="AG21" s="1380"/>
      <c r="AH21" s="1410"/>
      <c r="AI21" s="1380"/>
      <c r="AJ21" s="1411"/>
      <c r="AK21" s="1367"/>
      <c r="AL21" s="1383"/>
      <c r="AM21" s="1367"/>
      <c r="AN21" s="1367"/>
      <c r="AO21" s="1412"/>
      <c r="AP21" s="1383"/>
      <c r="AQ21" s="1383"/>
      <c r="AR21" s="1367"/>
      <c r="AS21" s="1367"/>
      <c r="AT21" s="1382"/>
    </row>
    <row r="22" spans="1:48" s="1074" customFormat="1" ht="19.5" customHeight="1">
      <c r="A22" s="2091"/>
      <c r="B22" s="1363" t="s">
        <v>133</v>
      </c>
      <c r="C22" s="1367"/>
      <c r="D22" s="1367"/>
      <c r="E22" s="1367"/>
      <c r="F22" s="1367">
        <f aca="true" t="shared" si="15" ref="F22:F33">SUM(J22+Q22+X22+AG22+AL22)</f>
        <v>38</v>
      </c>
      <c r="G22" s="1367">
        <f>AP22</f>
        <v>4</v>
      </c>
      <c r="H22" s="1368">
        <f aca="true" t="shared" si="16" ref="H22:H33">SUM(F22+G22)</f>
        <v>42</v>
      </c>
      <c r="I22" s="1367" t="s">
        <v>133</v>
      </c>
      <c r="J22" s="1369">
        <f>SUM(L22+M22+N22+O22)</f>
        <v>9</v>
      </c>
      <c r="K22" s="1369"/>
      <c r="L22" s="1370">
        <f>Jan!$F162</f>
        <v>0</v>
      </c>
      <c r="M22" s="1370">
        <f>Jan!$F163</f>
        <v>4</v>
      </c>
      <c r="N22" s="1370">
        <f>Jan!$F164</f>
        <v>0</v>
      </c>
      <c r="O22" s="1376">
        <f>Jan!$F165</f>
        <v>5</v>
      </c>
      <c r="P22" s="1374" t="s">
        <v>133</v>
      </c>
      <c r="Q22" s="1369">
        <f>SUM(T22+U22+V22)</f>
        <v>8</v>
      </c>
      <c r="R22" s="1369"/>
      <c r="S22" s="1369"/>
      <c r="T22" s="1370">
        <f>Jan!$M$162</f>
        <v>2</v>
      </c>
      <c r="U22" s="1370">
        <f>Jan!$M$163</f>
        <v>6</v>
      </c>
      <c r="V22" s="1376">
        <f>Jan!$M$164</f>
        <v>0</v>
      </c>
      <c r="W22" s="1370" t="s">
        <v>133</v>
      </c>
      <c r="X22" s="1369">
        <f>SUM(Z22:AD22)</f>
        <v>12</v>
      </c>
      <c r="Y22" s="1387"/>
      <c r="Z22" s="1367">
        <f>Jan!$T$162</f>
        <v>3</v>
      </c>
      <c r="AA22" s="1367">
        <f>Jan!$T$163</f>
        <v>2</v>
      </c>
      <c r="AB22" s="1367">
        <f>Jan!$T$164</f>
        <v>3</v>
      </c>
      <c r="AC22" s="1367">
        <f>Jan!$T$165</f>
        <v>2</v>
      </c>
      <c r="AD22" s="1367">
        <f>Jan!$T$166</f>
        <v>2</v>
      </c>
      <c r="AE22" s="1413"/>
      <c r="AF22" s="1363" t="s">
        <v>133</v>
      </c>
      <c r="AG22" s="1383">
        <f>SUM(AI22+AJ22)</f>
        <v>6</v>
      </c>
      <c r="AH22" s="1387"/>
      <c r="AI22" s="1367">
        <f>Jan!$Z$162</f>
        <v>3</v>
      </c>
      <c r="AJ22" s="1409">
        <f>Jan!$Z$163</f>
        <v>3</v>
      </c>
      <c r="AK22" s="1367" t="s">
        <v>133</v>
      </c>
      <c r="AL22" s="1383">
        <f>SUM(AM22+AN22)</f>
        <v>3</v>
      </c>
      <c r="AM22" s="1367">
        <f>Jan!$AF$162</f>
        <v>3</v>
      </c>
      <c r="AN22" s="1409"/>
      <c r="AO22" s="1377" t="s">
        <v>133</v>
      </c>
      <c r="AP22" s="1383">
        <f>SUM(AR22:AT22)</f>
        <v>4</v>
      </c>
      <c r="AQ22" s="1378"/>
      <c r="AR22" s="1367"/>
      <c r="AS22" s="1367">
        <v>2</v>
      </c>
      <c r="AT22" s="1381">
        <v>2</v>
      </c>
      <c r="AV22" s="1367"/>
    </row>
    <row r="23" spans="1:48" s="1074" customFormat="1" ht="19.5" customHeight="1">
      <c r="A23" s="2091"/>
      <c r="B23" s="1363" t="s">
        <v>261</v>
      </c>
      <c r="C23" s="1367"/>
      <c r="D23" s="1367"/>
      <c r="E23" s="1367"/>
      <c r="F23" s="1367">
        <f t="shared" si="15"/>
        <v>34</v>
      </c>
      <c r="G23" s="1367">
        <f aca="true" t="shared" si="17" ref="G23:G33">AP23</f>
        <v>4</v>
      </c>
      <c r="H23" s="1368">
        <f t="shared" si="16"/>
        <v>38</v>
      </c>
      <c r="I23" s="1367" t="s">
        <v>261</v>
      </c>
      <c r="J23" s="1369">
        <f aca="true" t="shared" si="18" ref="J23:J33">SUM(L23+M23+N23+O23)</f>
        <v>10</v>
      </c>
      <c r="K23" s="1369"/>
      <c r="L23" s="1370">
        <f>Feb!$F$163</f>
        <v>0</v>
      </c>
      <c r="M23" s="1370">
        <f>Feb!$F$164</f>
        <v>5</v>
      </c>
      <c r="N23" s="1370">
        <f>Feb!$F$165</f>
        <v>0</v>
      </c>
      <c r="O23" s="1376">
        <f>Feb!$F$166</f>
        <v>5</v>
      </c>
      <c r="P23" s="1374" t="s">
        <v>261</v>
      </c>
      <c r="Q23" s="1369">
        <f aca="true" t="shared" si="19" ref="Q23:Q33">SUM(T23+U23+V23)</f>
        <v>5</v>
      </c>
      <c r="R23" s="1369"/>
      <c r="S23" s="1369"/>
      <c r="T23" s="1370">
        <f>Feb!$M$163</f>
        <v>1</v>
      </c>
      <c r="U23" s="1370">
        <f>Feb!$M$164</f>
        <v>4</v>
      </c>
      <c r="V23" s="1951">
        <f>Feb!$M$165</f>
        <v>0</v>
      </c>
      <c r="W23" s="1952" t="s">
        <v>261</v>
      </c>
      <c r="X23" s="1369">
        <f aca="true" t="shared" si="20" ref="X23:X33">SUM(Z23:AD23)</f>
        <v>11</v>
      </c>
      <c r="Y23" s="1387"/>
      <c r="Z23" s="1367">
        <f>Feb!T163</f>
        <v>3</v>
      </c>
      <c r="AA23" s="1367">
        <f>Feb!T164</f>
        <v>2</v>
      </c>
      <c r="AB23" s="1367">
        <f>Feb!T165</f>
        <v>3</v>
      </c>
      <c r="AC23" s="1367">
        <f>Feb!T166</f>
        <v>2</v>
      </c>
      <c r="AD23" s="1367">
        <f>Feb!T167</f>
        <v>1</v>
      </c>
      <c r="AE23" s="1413"/>
      <c r="AF23" s="1363" t="s">
        <v>261</v>
      </c>
      <c r="AG23" s="1383">
        <f aca="true" t="shared" si="21" ref="AG23:AG33">SUM(AI23+AJ23)</f>
        <v>5</v>
      </c>
      <c r="AH23" s="1387"/>
      <c r="AI23" s="1367">
        <f>Feb!Z163</f>
        <v>3</v>
      </c>
      <c r="AJ23" s="1409">
        <f>Feb!Z164</f>
        <v>2</v>
      </c>
      <c r="AK23" s="1367" t="s">
        <v>261</v>
      </c>
      <c r="AL23" s="1383">
        <f aca="true" t="shared" si="22" ref="AL23:AL33">SUM(AM23+AN23)</f>
        <v>3</v>
      </c>
      <c r="AM23" s="1367">
        <f>Feb!$AF$163</f>
        <v>3</v>
      </c>
      <c r="AN23" s="1409"/>
      <c r="AO23" s="1377" t="s">
        <v>261</v>
      </c>
      <c r="AP23" s="1383">
        <f aca="true" t="shared" si="23" ref="AP23:AP33">SUM(AR23:AT23)</f>
        <v>4</v>
      </c>
      <c r="AQ23" s="1378"/>
      <c r="AR23" s="1367"/>
      <c r="AS23" s="1367">
        <v>2</v>
      </c>
      <c r="AT23" s="1381">
        <v>2</v>
      </c>
      <c r="AV23" s="1367"/>
    </row>
    <row r="24" spans="1:48" s="1074" customFormat="1" ht="19.5" customHeight="1">
      <c r="A24" s="2091"/>
      <c r="B24" s="1363" t="s">
        <v>163</v>
      </c>
      <c r="C24" s="1367"/>
      <c r="D24" s="1367"/>
      <c r="E24" s="1367"/>
      <c r="F24" s="1367">
        <f t="shared" si="15"/>
        <v>38</v>
      </c>
      <c r="G24" s="1367">
        <f t="shared" si="17"/>
        <v>6</v>
      </c>
      <c r="H24" s="1368">
        <f t="shared" si="16"/>
        <v>44</v>
      </c>
      <c r="I24" s="1367" t="s">
        <v>163</v>
      </c>
      <c r="J24" s="1369">
        <f t="shared" si="18"/>
        <v>10</v>
      </c>
      <c r="K24" s="1369"/>
      <c r="L24" s="1370">
        <f>Mar!$F$156</f>
        <v>4</v>
      </c>
      <c r="M24" s="1370">
        <f>Mar!$F$157</f>
        <v>6</v>
      </c>
      <c r="N24" s="1370">
        <f>Mar!$F$158</f>
        <v>0</v>
      </c>
      <c r="O24" s="1376">
        <f>Mar!$F$159</f>
        <v>0</v>
      </c>
      <c r="P24" s="1374" t="s">
        <v>163</v>
      </c>
      <c r="Q24" s="1369">
        <f t="shared" si="19"/>
        <v>6</v>
      </c>
      <c r="R24" s="1369"/>
      <c r="S24" s="1369"/>
      <c r="T24" s="1370">
        <f>Mar!$M$156</f>
        <v>4</v>
      </c>
      <c r="U24" s="1370">
        <f>Mar!$M$157</f>
        <v>2</v>
      </c>
      <c r="V24" s="1376">
        <f>Mar!$M$158</f>
        <v>0</v>
      </c>
      <c r="W24" s="1370" t="s">
        <v>163</v>
      </c>
      <c r="X24" s="1369">
        <f t="shared" si="20"/>
        <v>13</v>
      </c>
      <c r="Y24" s="1387"/>
      <c r="Z24" s="1367">
        <f>Mar!T156</f>
        <v>4</v>
      </c>
      <c r="AA24" s="1367">
        <f>Mar!T157</f>
        <v>3</v>
      </c>
      <c r="AB24" s="1367">
        <f>Mar!T158</f>
        <v>2</v>
      </c>
      <c r="AC24" s="1367">
        <f>Mar!T159</f>
        <v>2</v>
      </c>
      <c r="AD24" s="1367">
        <f>Mar!T160</f>
        <v>2</v>
      </c>
      <c r="AE24" s="1413"/>
      <c r="AF24" s="1363" t="s">
        <v>163</v>
      </c>
      <c r="AG24" s="1383">
        <f t="shared" si="21"/>
        <v>6</v>
      </c>
      <c r="AH24" s="1387"/>
      <c r="AI24" s="1367">
        <f>Mar!Z156</f>
        <v>1</v>
      </c>
      <c r="AJ24" s="1409">
        <f>Mar!Z157</f>
        <v>5</v>
      </c>
      <c r="AK24" s="1367" t="s">
        <v>163</v>
      </c>
      <c r="AL24" s="1383">
        <f t="shared" si="22"/>
        <v>3</v>
      </c>
      <c r="AM24" s="1367">
        <f>Mar!$AF$156</f>
        <v>3</v>
      </c>
      <c r="AN24" s="1409"/>
      <c r="AO24" s="1377" t="s">
        <v>163</v>
      </c>
      <c r="AP24" s="1383">
        <f t="shared" si="23"/>
        <v>6</v>
      </c>
      <c r="AQ24" s="1378"/>
      <c r="AR24" s="1367">
        <v>2</v>
      </c>
      <c r="AS24" s="1367">
        <v>2</v>
      </c>
      <c r="AT24" s="1381">
        <v>2</v>
      </c>
      <c r="AV24" s="1367"/>
    </row>
    <row r="25" spans="1:48" s="1074" customFormat="1" ht="19.5" customHeight="1">
      <c r="A25" s="2091"/>
      <c r="B25" s="1363" t="s">
        <v>262</v>
      </c>
      <c r="C25" s="1367"/>
      <c r="D25" s="1367"/>
      <c r="E25" s="1367"/>
      <c r="F25" s="1367">
        <f t="shared" si="15"/>
        <v>37</v>
      </c>
      <c r="G25" s="1367">
        <f t="shared" si="17"/>
        <v>9</v>
      </c>
      <c r="H25" s="1368">
        <f t="shared" si="16"/>
        <v>46</v>
      </c>
      <c r="I25" s="1367" t="s">
        <v>262</v>
      </c>
      <c r="J25" s="1369">
        <f t="shared" si="18"/>
        <v>9</v>
      </c>
      <c r="K25" s="1369"/>
      <c r="L25" s="1370">
        <f>Apr!$F$159</f>
        <v>1</v>
      </c>
      <c r="M25" s="1370">
        <f>Apr!$F$160</f>
        <v>4</v>
      </c>
      <c r="N25" s="1370">
        <f>Apr!$F$161</f>
        <v>0</v>
      </c>
      <c r="O25" s="1376">
        <f>Apr!$F$162</f>
        <v>4</v>
      </c>
      <c r="P25" s="1374" t="s">
        <v>262</v>
      </c>
      <c r="Q25" s="1369">
        <f t="shared" si="19"/>
        <v>7</v>
      </c>
      <c r="R25" s="1369"/>
      <c r="S25" s="1369"/>
      <c r="T25" s="1370">
        <f>Apr!$M$159</f>
        <v>2</v>
      </c>
      <c r="U25" s="1370">
        <f>Apr!$M$160</f>
        <v>5</v>
      </c>
      <c r="V25" s="1376">
        <f>Apr!$M$161</f>
        <v>0</v>
      </c>
      <c r="W25" s="1370" t="s">
        <v>262</v>
      </c>
      <c r="X25" s="1369">
        <f t="shared" si="20"/>
        <v>12</v>
      </c>
      <c r="Y25" s="1387"/>
      <c r="Z25" s="1367">
        <f>Apr!T159</f>
        <v>2</v>
      </c>
      <c r="AA25" s="1367">
        <f>Apr!T160</f>
        <v>4</v>
      </c>
      <c r="AB25" s="1367">
        <f>Apr!T161</f>
        <v>2</v>
      </c>
      <c r="AC25" s="1367">
        <f>Apr!T162</f>
        <v>2</v>
      </c>
      <c r="AD25" s="1367">
        <f>Apr!T163</f>
        <v>2</v>
      </c>
      <c r="AE25" s="1413"/>
      <c r="AF25" s="1363" t="s">
        <v>262</v>
      </c>
      <c r="AG25" s="1383">
        <f t="shared" si="21"/>
        <v>6</v>
      </c>
      <c r="AH25" s="1387"/>
      <c r="AI25" s="1367">
        <f>Apr!Z159</f>
        <v>4</v>
      </c>
      <c r="AJ25" s="1409">
        <f>Apr!Z160</f>
        <v>2</v>
      </c>
      <c r="AK25" s="1367" t="s">
        <v>262</v>
      </c>
      <c r="AL25" s="1383">
        <f t="shared" si="22"/>
        <v>3</v>
      </c>
      <c r="AM25" s="1367">
        <f>Apr!$AF$159</f>
        <v>3</v>
      </c>
      <c r="AN25" s="1409"/>
      <c r="AO25" s="1377" t="s">
        <v>262</v>
      </c>
      <c r="AP25" s="1383">
        <f t="shared" si="23"/>
        <v>9</v>
      </c>
      <c r="AQ25" s="1378"/>
      <c r="AR25" s="1367">
        <v>4</v>
      </c>
      <c r="AS25" s="1367">
        <v>3</v>
      </c>
      <c r="AT25" s="1381">
        <v>2</v>
      </c>
      <c r="AV25" s="1367"/>
    </row>
    <row r="26" spans="1:48" s="1074" customFormat="1" ht="19.5" customHeight="1">
      <c r="A26" s="2091"/>
      <c r="B26" s="1363" t="s">
        <v>177</v>
      </c>
      <c r="C26" s="1367"/>
      <c r="D26" s="1367"/>
      <c r="E26" s="1367"/>
      <c r="F26" s="1367">
        <f t="shared" si="15"/>
        <v>35</v>
      </c>
      <c r="G26" s="1367">
        <f t="shared" si="17"/>
        <v>8</v>
      </c>
      <c r="H26" s="1368">
        <f t="shared" si="16"/>
        <v>43</v>
      </c>
      <c r="I26" s="1367" t="s">
        <v>177</v>
      </c>
      <c r="J26" s="1369">
        <f t="shared" si="18"/>
        <v>8</v>
      </c>
      <c r="K26" s="1369"/>
      <c r="L26" s="1370">
        <f>May!$F$172</f>
        <v>1</v>
      </c>
      <c r="M26" s="1370">
        <f>May!$F$173</f>
        <v>3</v>
      </c>
      <c r="N26" s="1370">
        <f>May!$F$174</f>
        <v>1</v>
      </c>
      <c r="O26" s="1376">
        <f>May!$F$175</f>
        <v>3</v>
      </c>
      <c r="P26" s="1374" t="s">
        <v>177</v>
      </c>
      <c r="Q26" s="1369">
        <f t="shared" si="19"/>
        <v>6</v>
      </c>
      <c r="R26" s="1369"/>
      <c r="S26" s="1369"/>
      <c r="T26" s="1370">
        <f>May!$M$172</f>
        <v>0</v>
      </c>
      <c r="U26" s="1370">
        <f>May!$M$173</f>
        <v>4</v>
      </c>
      <c r="V26" s="1376">
        <f>May!$M$174</f>
        <v>2</v>
      </c>
      <c r="W26" s="1370" t="s">
        <v>177</v>
      </c>
      <c r="X26" s="1369">
        <f t="shared" si="20"/>
        <v>12</v>
      </c>
      <c r="Y26" s="1387"/>
      <c r="Z26" s="1367">
        <f>May!T172</f>
        <v>2</v>
      </c>
      <c r="AA26" s="1367">
        <f>May!T173</f>
        <v>3</v>
      </c>
      <c r="AB26" s="1367">
        <f>May!T174</f>
        <v>2</v>
      </c>
      <c r="AC26" s="1367">
        <f>May!T175</f>
        <v>2</v>
      </c>
      <c r="AD26" s="1367">
        <f>May!T176</f>
        <v>3</v>
      </c>
      <c r="AE26" s="1413"/>
      <c r="AF26" s="1363" t="s">
        <v>177</v>
      </c>
      <c r="AG26" s="1383">
        <f t="shared" si="21"/>
        <v>6</v>
      </c>
      <c r="AH26" s="1387"/>
      <c r="AI26" s="1367">
        <f>May!Z172</f>
        <v>4</v>
      </c>
      <c r="AJ26" s="1409">
        <f>May!Z173</f>
        <v>2</v>
      </c>
      <c r="AK26" s="1367" t="s">
        <v>177</v>
      </c>
      <c r="AL26" s="1383">
        <f t="shared" si="22"/>
        <v>3</v>
      </c>
      <c r="AM26" s="1367">
        <f>May!AF172</f>
        <v>3</v>
      </c>
      <c r="AN26" s="1409"/>
      <c r="AO26" s="1377" t="s">
        <v>177</v>
      </c>
      <c r="AP26" s="1383">
        <f t="shared" si="23"/>
        <v>8</v>
      </c>
      <c r="AQ26" s="1378"/>
      <c r="AR26" s="1367">
        <v>4</v>
      </c>
      <c r="AS26" s="1367">
        <v>2</v>
      </c>
      <c r="AT26" s="1381">
        <v>2</v>
      </c>
      <c r="AV26" s="1367"/>
    </row>
    <row r="27" spans="1:48" s="1074" customFormat="1" ht="19.5" customHeight="1">
      <c r="A27" s="2091"/>
      <c r="B27" s="1363" t="s">
        <v>251</v>
      </c>
      <c r="C27" s="1367"/>
      <c r="D27" s="1367"/>
      <c r="E27" s="1367"/>
      <c r="F27" s="1367">
        <f t="shared" si="15"/>
        <v>36</v>
      </c>
      <c r="G27" s="1367">
        <f t="shared" si="17"/>
        <v>10</v>
      </c>
      <c r="H27" s="1368">
        <f t="shared" si="16"/>
        <v>46</v>
      </c>
      <c r="I27" s="1367" t="s">
        <v>251</v>
      </c>
      <c r="J27" s="1369">
        <f t="shared" si="18"/>
        <v>9</v>
      </c>
      <c r="K27" s="1369"/>
      <c r="L27" s="1370">
        <f>Jun!$F$172</f>
        <v>1</v>
      </c>
      <c r="M27" s="1370">
        <f>Jun!$F$173</f>
        <v>1</v>
      </c>
      <c r="N27" s="1370">
        <f>Jun!$F$174</f>
        <v>3</v>
      </c>
      <c r="O27" s="1376">
        <f>Jun!$F$175</f>
        <v>4</v>
      </c>
      <c r="P27" s="1374" t="s">
        <v>251</v>
      </c>
      <c r="Q27" s="1369">
        <f t="shared" si="19"/>
        <v>7</v>
      </c>
      <c r="R27" s="1369"/>
      <c r="S27" s="1369"/>
      <c r="T27" s="1370">
        <f>Jun!$M$172</f>
        <v>1</v>
      </c>
      <c r="U27" s="1370">
        <f>Jun!$M$173</f>
        <v>0</v>
      </c>
      <c r="V27" s="1376">
        <f>Jun!$M$174</f>
        <v>6</v>
      </c>
      <c r="W27" s="1370" t="s">
        <v>251</v>
      </c>
      <c r="X27" s="1369">
        <f t="shared" si="20"/>
        <v>11</v>
      </c>
      <c r="Y27" s="1387"/>
      <c r="Z27" s="1367">
        <f>Jun!T172</f>
        <v>3</v>
      </c>
      <c r="AA27" s="1367">
        <f>Jun!T173</f>
        <v>2</v>
      </c>
      <c r="AB27" s="1367">
        <f>Jun!T174</f>
        <v>2</v>
      </c>
      <c r="AC27" s="1367">
        <f>Jun!T175</f>
        <v>2</v>
      </c>
      <c r="AD27" s="1367">
        <f>Jun!T176</f>
        <v>2</v>
      </c>
      <c r="AE27" s="1413"/>
      <c r="AF27" s="1363" t="s">
        <v>251</v>
      </c>
      <c r="AG27" s="1383">
        <f t="shared" si="21"/>
        <v>6</v>
      </c>
      <c r="AH27" s="1387"/>
      <c r="AI27" s="1367">
        <f>Jun!Z172</f>
        <v>2</v>
      </c>
      <c r="AJ27" s="1409">
        <f>Jun!Z173</f>
        <v>4</v>
      </c>
      <c r="AK27" s="1367" t="s">
        <v>251</v>
      </c>
      <c r="AL27" s="1383">
        <f t="shared" si="22"/>
        <v>3</v>
      </c>
      <c r="AM27" s="1367">
        <f>Jun!$AF$172</f>
        <v>3</v>
      </c>
      <c r="AN27" s="1409"/>
      <c r="AO27" s="1377" t="s">
        <v>251</v>
      </c>
      <c r="AP27" s="1383">
        <f t="shared" si="23"/>
        <v>10</v>
      </c>
      <c r="AQ27" s="1378"/>
      <c r="AR27" s="1367">
        <v>5</v>
      </c>
      <c r="AS27" s="1367">
        <v>3</v>
      </c>
      <c r="AT27" s="1381">
        <v>2</v>
      </c>
      <c r="AV27" s="1367"/>
    </row>
    <row r="28" spans="1:48" s="1074" customFormat="1" ht="19.5" customHeight="1">
      <c r="A28" s="2091"/>
      <c r="B28" s="1363" t="s">
        <v>266</v>
      </c>
      <c r="C28" s="1367"/>
      <c r="D28" s="1367"/>
      <c r="E28" s="1367"/>
      <c r="F28" s="1367">
        <f t="shared" si="15"/>
        <v>35</v>
      </c>
      <c r="G28" s="1367">
        <f t="shared" si="17"/>
        <v>9</v>
      </c>
      <c r="H28" s="1368">
        <f t="shared" si="16"/>
        <v>44</v>
      </c>
      <c r="I28" s="1367" t="s">
        <v>266</v>
      </c>
      <c r="J28" s="1369">
        <f t="shared" si="18"/>
        <v>8</v>
      </c>
      <c r="K28" s="1369"/>
      <c r="L28" s="1370">
        <f>Jul!$F$170</f>
        <v>0</v>
      </c>
      <c r="M28" s="1370">
        <f>Jul!$F$171</f>
        <v>1</v>
      </c>
      <c r="N28" s="1370">
        <f>Jul!$F$172</f>
        <v>4</v>
      </c>
      <c r="O28" s="1376">
        <f>Jul!$F$173</f>
        <v>3</v>
      </c>
      <c r="P28" s="1374" t="s">
        <v>266</v>
      </c>
      <c r="Q28" s="1369">
        <f t="shared" si="19"/>
        <v>7</v>
      </c>
      <c r="R28" s="1369"/>
      <c r="S28" s="1369"/>
      <c r="T28" s="1370">
        <f>Jul!$M$170</f>
        <v>3</v>
      </c>
      <c r="U28" s="1370">
        <f>Jul!$M$171</f>
        <v>0</v>
      </c>
      <c r="V28" s="1376">
        <f>Jul!$M$172</f>
        <v>4</v>
      </c>
      <c r="W28" s="1370" t="s">
        <v>266</v>
      </c>
      <c r="X28" s="1369">
        <f t="shared" si="20"/>
        <v>11</v>
      </c>
      <c r="Y28" s="1387"/>
      <c r="Z28" s="1367">
        <f>Jul!T170</f>
        <v>2</v>
      </c>
      <c r="AA28" s="1367">
        <f>Jul!T171</f>
        <v>3</v>
      </c>
      <c r="AB28" s="1367">
        <f>Jul!T172</f>
        <v>2</v>
      </c>
      <c r="AC28" s="1367">
        <f>Jul!T173</f>
        <v>2</v>
      </c>
      <c r="AD28" s="1367">
        <f>Jul!T174</f>
        <v>2</v>
      </c>
      <c r="AE28" s="1413"/>
      <c r="AF28" s="1363" t="s">
        <v>266</v>
      </c>
      <c r="AG28" s="1383">
        <f t="shared" si="21"/>
        <v>6</v>
      </c>
      <c r="AH28" s="1387"/>
      <c r="AI28" s="1367">
        <f>Jul!Z170</f>
        <v>3</v>
      </c>
      <c r="AJ28" s="1409">
        <f>Jul!Z171</f>
        <v>3</v>
      </c>
      <c r="AK28" s="1367" t="s">
        <v>266</v>
      </c>
      <c r="AL28" s="1383">
        <f t="shared" si="22"/>
        <v>3</v>
      </c>
      <c r="AM28" s="1367">
        <f>Jul!$AF$170</f>
        <v>3</v>
      </c>
      <c r="AN28" s="1409"/>
      <c r="AO28" s="1377" t="s">
        <v>266</v>
      </c>
      <c r="AP28" s="1383">
        <f t="shared" si="23"/>
        <v>9</v>
      </c>
      <c r="AQ28" s="1378"/>
      <c r="AR28" s="1367">
        <v>4</v>
      </c>
      <c r="AS28" s="1367">
        <v>3</v>
      </c>
      <c r="AT28" s="1381">
        <v>2</v>
      </c>
      <c r="AV28" s="1367"/>
    </row>
    <row r="29" spans="1:48" s="1074" customFormat="1" ht="19.5" customHeight="1">
      <c r="A29" s="2091"/>
      <c r="B29" s="1363" t="s">
        <v>205</v>
      </c>
      <c r="C29" s="1367"/>
      <c r="D29" s="1367"/>
      <c r="E29" s="1367"/>
      <c r="F29" s="1367">
        <f t="shared" si="15"/>
        <v>35</v>
      </c>
      <c r="G29" s="1367">
        <f t="shared" si="17"/>
        <v>4</v>
      </c>
      <c r="H29" s="1368">
        <f t="shared" si="16"/>
        <v>39</v>
      </c>
      <c r="I29" s="1367" t="s">
        <v>205</v>
      </c>
      <c r="J29" s="1369">
        <f t="shared" si="18"/>
        <v>8</v>
      </c>
      <c r="K29" s="1369"/>
      <c r="L29" s="1370">
        <f>Aug!$F$177</f>
        <v>1</v>
      </c>
      <c r="M29" s="1370">
        <f>Aug!$F$178</f>
        <v>3</v>
      </c>
      <c r="N29" s="1370">
        <f>Aug!$F$179</f>
        <v>0</v>
      </c>
      <c r="O29" s="1376">
        <f>Aug!$F$180</f>
        <v>4</v>
      </c>
      <c r="P29" s="1374" t="s">
        <v>205</v>
      </c>
      <c r="Q29" s="1369">
        <f t="shared" si="19"/>
        <v>5</v>
      </c>
      <c r="R29" s="1369"/>
      <c r="S29" s="1369"/>
      <c r="T29" s="1370">
        <f>Aug!$M$177</f>
        <v>2</v>
      </c>
      <c r="U29" s="1370">
        <f>Aug!$M$178</f>
        <v>0</v>
      </c>
      <c r="V29" s="1376">
        <f>Aug!$M$179</f>
        <v>3</v>
      </c>
      <c r="W29" s="1370" t="s">
        <v>205</v>
      </c>
      <c r="X29" s="1369">
        <f t="shared" si="20"/>
        <v>12</v>
      </c>
      <c r="Y29" s="1387"/>
      <c r="Z29" s="1367">
        <f>Aug!T177</f>
        <v>3</v>
      </c>
      <c r="AA29" s="1367">
        <f>Aug!T178</f>
        <v>2</v>
      </c>
      <c r="AB29" s="1367">
        <f>Aug!T179</f>
        <v>2</v>
      </c>
      <c r="AC29" s="1367">
        <f>Aug!T180</f>
        <v>2</v>
      </c>
      <c r="AD29" s="1367">
        <f>Aug!T181</f>
        <v>3</v>
      </c>
      <c r="AE29" s="1413"/>
      <c r="AF29" s="1363" t="s">
        <v>205</v>
      </c>
      <c r="AG29" s="1383">
        <f t="shared" si="21"/>
        <v>6</v>
      </c>
      <c r="AH29" s="1387"/>
      <c r="AI29" s="1367">
        <f>Aug!Z177</f>
        <v>2</v>
      </c>
      <c r="AJ29" s="1409">
        <f>Aug!Z178</f>
        <v>4</v>
      </c>
      <c r="AK29" s="1367" t="s">
        <v>205</v>
      </c>
      <c r="AL29" s="1383">
        <f t="shared" si="22"/>
        <v>4</v>
      </c>
      <c r="AM29" s="1367">
        <f>Aug!$AF$177</f>
        <v>4</v>
      </c>
      <c r="AN29" s="1409"/>
      <c r="AO29" s="1377" t="s">
        <v>205</v>
      </c>
      <c r="AP29" s="1383">
        <f t="shared" si="23"/>
        <v>4</v>
      </c>
      <c r="AQ29" s="1378"/>
      <c r="AR29" s="1367">
        <v>4</v>
      </c>
      <c r="AS29" s="1367">
        <v>0</v>
      </c>
      <c r="AT29" s="1381">
        <v>0</v>
      </c>
      <c r="AV29" s="1367"/>
    </row>
    <row r="30" spans="1:48" s="1074" customFormat="1" ht="19.5" customHeight="1">
      <c r="A30" s="2091"/>
      <c r="B30" s="1363" t="s">
        <v>263</v>
      </c>
      <c r="C30" s="1367"/>
      <c r="D30" s="1367"/>
      <c r="E30" s="1367"/>
      <c r="F30" s="1367">
        <f t="shared" si="15"/>
        <v>35</v>
      </c>
      <c r="G30" s="1367">
        <f t="shared" si="17"/>
        <v>10</v>
      </c>
      <c r="H30" s="1368">
        <f t="shared" si="16"/>
        <v>45</v>
      </c>
      <c r="I30" s="1367" t="s">
        <v>263</v>
      </c>
      <c r="J30" s="1369">
        <f>SUM(L30+M30+N30+O30)</f>
        <v>10</v>
      </c>
      <c r="K30" s="1369"/>
      <c r="L30" s="1370">
        <f>Sep!$F$172</f>
        <v>0</v>
      </c>
      <c r="M30" s="1370">
        <f>Sep!$F$173</f>
        <v>4</v>
      </c>
      <c r="N30" s="1370">
        <f>Sep!$F$174</f>
        <v>0</v>
      </c>
      <c r="O30" s="1376">
        <f>Sep!$F$175</f>
        <v>6</v>
      </c>
      <c r="P30" s="1374" t="s">
        <v>263</v>
      </c>
      <c r="Q30" s="1369">
        <f t="shared" si="19"/>
        <v>7</v>
      </c>
      <c r="R30" s="1369"/>
      <c r="S30" s="1369"/>
      <c r="T30" s="1370">
        <f>Sep!$M$172</f>
        <v>6</v>
      </c>
      <c r="U30" s="1370">
        <f>Sep!$M$173</f>
        <v>0</v>
      </c>
      <c r="V30" s="1376">
        <f>Sep!$M$174</f>
        <v>1</v>
      </c>
      <c r="W30" s="1370" t="s">
        <v>263</v>
      </c>
      <c r="X30" s="1468">
        <f t="shared" si="20"/>
        <v>11</v>
      </c>
      <c r="Y30" s="1387"/>
      <c r="Z30" s="1367">
        <f>Sep!T172</f>
        <v>5</v>
      </c>
      <c r="AA30" s="1367">
        <f>Sep!T173</f>
        <v>0</v>
      </c>
      <c r="AB30" s="1367">
        <f>Sep!T174</f>
        <v>0</v>
      </c>
      <c r="AC30" s="1367">
        <f>Sep!T175</f>
        <v>2</v>
      </c>
      <c r="AD30" s="1367">
        <f>Sep!T176</f>
        <v>4</v>
      </c>
      <c r="AE30" s="1413"/>
      <c r="AF30" s="1363" t="s">
        <v>263</v>
      </c>
      <c r="AG30" s="1383">
        <f t="shared" si="21"/>
        <v>5</v>
      </c>
      <c r="AH30" s="1387"/>
      <c r="AI30" s="1367">
        <f>Sep!Z172</f>
        <v>5</v>
      </c>
      <c r="AJ30" s="1409">
        <f>Sep!Z173</f>
        <v>0</v>
      </c>
      <c r="AK30" s="1367" t="s">
        <v>263</v>
      </c>
      <c r="AL30" s="1383">
        <f t="shared" si="22"/>
        <v>2</v>
      </c>
      <c r="AM30" s="1367">
        <f>Sep!$AF$172</f>
        <v>2</v>
      </c>
      <c r="AN30" s="1409"/>
      <c r="AO30" s="1377" t="s">
        <v>263</v>
      </c>
      <c r="AP30" s="1383">
        <f t="shared" si="23"/>
        <v>10</v>
      </c>
      <c r="AQ30" s="1378"/>
      <c r="AR30" s="1367">
        <v>5</v>
      </c>
      <c r="AS30" s="1367">
        <v>2</v>
      </c>
      <c r="AT30" s="1381">
        <v>3</v>
      </c>
      <c r="AV30" s="1367"/>
    </row>
    <row r="31" spans="1:48" s="1074" customFormat="1" ht="19.5" customHeight="1">
      <c r="A31" s="2091"/>
      <c r="B31" s="1363" t="s">
        <v>232</v>
      </c>
      <c r="C31" s="1367"/>
      <c r="D31" s="1367"/>
      <c r="E31" s="1367"/>
      <c r="F31" s="1367">
        <f t="shared" si="15"/>
        <v>37</v>
      </c>
      <c r="G31" s="1367">
        <f t="shared" si="17"/>
        <v>8</v>
      </c>
      <c r="H31" s="1368">
        <f t="shared" si="16"/>
        <v>45</v>
      </c>
      <c r="I31" s="1367" t="s">
        <v>232</v>
      </c>
      <c r="J31" s="1369">
        <f t="shared" si="18"/>
        <v>8</v>
      </c>
      <c r="K31" s="1369"/>
      <c r="L31" s="1370">
        <f>Oct!$F$162</f>
        <v>4</v>
      </c>
      <c r="M31" s="1370">
        <f>Oct!$F$163</f>
        <v>4</v>
      </c>
      <c r="N31" s="1370">
        <f>Oct!$F$164</f>
        <v>0</v>
      </c>
      <c r="O31" s="1376">
        <f>Oct!$F$165</f>
        <v>0</v>
      </c>
      <c r="P31" s="1374" t="s">
        <v>232</v>
      </c>
      <c r="Q31" s="1369">
        <f t="shared" si="19"/>
        <v>8</v>
      </c>
      <c r="R31" s="1369"/>
      <c r="S31" s="1369"/>
      <c r="T31" s="1370">
        <f>Oct!$M$162</f>
        <v>6</v>
      </c>
      <c r="U31" s="1370">
        <f>Oct!$M$163</f>
        <v>0</v>
      </c>
      <c r="V31" s="1376">
        <f>Oct!$M$164</f>
        <v>2</v>
      </c>
      <c r="W31" s="1370" t="s">
        <v>232</v>
      </c>
      <c r="X31" s="1369">
        <f t="shared" si="20"/>
        <v>11</v>
      </c>
      <c r="Y31" s="1387"/>
      <c r="Z31" s="1367">
        <f>Oct!T162</f>
        <v>4</v>
      </c>
      <c r="AA31" s="1367">
        <f>Oct!T163</f>
        <v>1</v>
      </c>
      <c r="AB31" s="1367">
        <f>Oct!T164</f>
        <v>1</v>
      </c>
      <c r="AC31" s="1367">
        <f>Oct!T165</f>
        <v>1</v>
      </c>
      <c r="AD31" s="1367">
        <f>Oct!T166</f>
        <v>4</v>
      </c>
      <c r="AE31" s="1413"/>
      <c r="AF31" s="1363" t="s">
        <v>232</v>
      </c>
      <c r="AG31" s="1383">
        <f t="shared" si="21"/>
        <v>6</v>
      </c>
      <c r="AH31" s="1387"/>
      <c r="AI31" s="1367">
        <f>Oct!Z162</f>
        <v>4</v>
      </c>
      <c r="AJ31" s="1409">
        <f>Oct!Z163</f>
        <v>2</v>
      </c>
      <c r="AK31" s="1367" t="s">
        <v>232</v>
      </c>
      <c r="AL31" s="1383">
        <f t="shared" si="22"/>
        <v>4</v>
      </c>
      <c r="AM31" s="1367">
        <f>Oct!$AF$162</f>
        <v>4</v>
      </c>
      <c r="AN31" s="1409"/>
      <c r="AO31" s="1377" t="s">
        <v>232</v>
      </c>
      <c r="AP31" s="1383">
        <f t="shared" si="23"/>
        <v>8</v>
      </c>
      <c r="AQ31" s="1378"/>
      <c r="AR31" s="1367">
        <v>4</v>
      </c>
      <c r="AS31" s="1367">
        <v>2</v>
      </c>
      <c r="AT31" s="1381">
        <v>2</v>
      </c>
      <c r="AV31" s="1367"/>
    </row>
    <row r="32" spans="1:48" s="1074" customFormat="1" ht="19.5" customHeight="1">
      <c r="A32" s="2091"/>
      <c r="B32" s="1363" t="s">
        <v>217</v>
      </c>
      <c r="C32" s="1367"/>
      <c r="D32" s="1367"/>
      <c r="E32" s="1367"/>
      <c r="F32" s="1367">
        <f t="shared" si="15"/>
        <v>37</v>
      </c>
      <c r="G32" s="1367">
        <f>AP32</f>
        <v>8</v>
      </c>
      <c r="H32" s="1368">
        <f t="shared" si="16"/>
        <v>45</v>
      </c>
      <c r="I32" s="1367" t="s">
        <v>217</v>
      </c>
      <c r="J32" s="1369">
        <f t="shared" si="18"/>
        <v>8</v>
      </c>
      <c r="K32" s="1369"/>
      <c r="L32" s="1370">
        <f>Nov!$F$183</f>
        <v>1</v>
      </c>
      <c r="M32" s="1370">
        <f>Nov!$F$184</f>
        <v>5</v>
      </c>
      <c r="N32" s="1370">
        <f>Nov!$F$185</f>
        <v>0</v>
      </c>
      <c r="O32" s="1376">
        <f>Nov!$F$186</f>
        <v>2</v>
      </c>
      <c r="P32" s="1374" t="s">
        <v>217</v>
      </c>
      <c r="Q32" s="1369">
        <f t="shared" si="19"/>
        <v>7</v>
      </c>
      <c r="R32" s="1369"/>
      <c r="S32" s="1369"/>
      <c r="T32" s="1370">
        <f>Nov!$M$183</f>
        <v>0</v>
      </c>
      <c r="U32" s="1370">
        <f>Nov!$M$184</f>
        <v>0</v>
      </c>
      <c r="V32" s="1376">
        <f>Nov!$M$185</f>
        <v>7</v>
      </c>
      <c r="W32" s="1370" t="s">
        <v>217</v>
      </c>
      <c r="X32" s="1369">
        <f t="shared" si="20"/>
        <v>13</v>
      </c>
      <c r="Y32" s="1387"/>
      <c r="Z32" s="1367">
        <f>Nov!T183</f>
        <v>1</v>
      </c>
      <c r="AA32" s="1367">
        <f>Nov!T184</f>
        <v>4</v>
      </c>
      <c r="AB32" s="1367">
        <f>Nov!T185</f>
        <v>5</v>
      </c>
      <c r="AC32" s="1367">
        <f>Nov!T186</f>
        <v>3</v>
      </c>
      <c r="AD32" s="1367">
        <f>Nov!T187</f>
        <v>0</v>
      </c>
      <c r="AE32" s="1413"/>
      <c r="AF32" s="1363" t="s">
        <v>217</v>
      </c>
      <c r="AG32" s="1383">
        <f t="shared" si="21"/>
        <v>6</v>
      </c>
      <c r="AH32" s="1387"/>
      <c r="AI32" s="1367">
        <f>Nov!Z183</f>
        <v>3</v>
      </c>
      <c r="AJ32" s="1409">
        <f>Nov!Z184</f>
        <v>3</v>
      </c>
      <c r="AK32" s="1367" t="s">
        <v>217</v>
      </c>
      <c r="AL32" s="1383">
        <f t="shared" si="22"/>
        <v>3</v>
      </c>
      <c r="AM32" s="1367">
        <f>Nov!$AF$183</f>
        <v>3</v>
      </c>
      <c r="AN32" s="1409"/>
      <c r="AO32" s="1377" t="s">
        <v>217</v>
      </c>
      <c r="AP32" s="1383">
        <f t="shared" si="23"/>
        <v>8</v>
      </c>
      <c r="AQ32" s="1378"/>
      <c r="AR32" s="1367">
        <v>4</v>
      </c>
      <c r="AS32" s="1367">
        <v>2</v>
      </c>
      <c r="AT32" s="1381">
        <v>2</v>
      </c>
      <c r="AV32" s="1367"/>
    </row>
    <row r="33" spans="1:48" s="1074" customFormat="1" ht="19.5" customHeight="1">
      <c r="A33" s="2091"/>
      <c r="B33" s="1363" t="s">
        <v>267</v>
      </c>
      <c r="C33" s="1367"/>
      <c r="D33" s="1367"/>
      <c r="E33" s="1367"/>
      <c r="F33" s="1367">
        <f t="shared" si="15"/>
        <v>39</v>
      </c>
      <c r="G33" s="1367">
        <f t="shared" si="17"/>
        <v>5</v>
      </c>
      <c r="H33" s="1368">
        <f t="shared" si="16"/>
        <v>44</v>
      </c>
      <c r="I33" s="1367" t="s">
        <v>267</v>
      </c>
      <c r="J33" s="1369">
        <f t="shared" si="18"/>
        <v>11</v>
      </c>
      <c r="K33" s="1369"/>
      <c r="L33" s="1370">
        <f>Dec!$F$169</f>
        <v>3</v>
      </c>
      <c r="M33" s="1370">
        <f>Dec!$F$170</f>
        <v>4</v>
      </c>
      <c r="N33" s="1370">
        <f>Dec!$F$171</f>
        <v>0</v>
      </c>
      <c r="O33" s="1376">
        <f>Dec!$F$172</f>
        <v>4</v>
      </c>
      <c r="P33" s="1374" t="s">
        <v>267</v>
      </c>
      <c r="Q33" s="1369">
        <f t="shared" si="19"/>
        <v>8</v>
      </c>
      <c r="R33" s="1369"/>
      <c r="S33" s="1369"/>
      <c r="T33" s="1370">
        <f>Dec!$M$169</f>
        <v>0</v>
      </c>
      <c r="U33" s="1370">
        <f>Dec!$M$170</f>
        <v>8</v>
      </c>
      <c r="V33" s="1376">
        <f>Dec!$M$171</f>
        <v>0</v>
      </c>
      <c r="W33" s="1370" t="s">
        <v>267</v>
      </c>
      <c r="X33" s="1369">
        <f t="shared" si="20"/>
        <v>12</v>
      </c>
      <c r="Y33" s="1387"/>
      <c r="Z33" s="1367">
        <f>Dec!T169</f>
        <v>0</v>
      </c>
      <c r="AA33" s="1367">
        <f>Dec!T170</f>
        <v>6</v>
      </c>
      <c r="AB33" s="1367">
        <f>Dec!T171</f>
        <v>2</v>
      </c>
      <c r="AC33" s="1367">
        <f>Dec!T172</f>
        <v>3</v>
      </c>
      <c r="AD33" s="1367">
        <f>Dec!T173</f>
        <v>1</v>
      </c>
      <c r="AE33" s="1413"/>
      <c r="AF33" s="1363" t="s">
        <v>267</v>
      </c>
      <c r="AG33" s="1383">
        <f t="shared" si="21"/>
        <v>6</v>
      </c>
      <c r="AH33" s="1387"/>
      <c r="AI33" s="1367">
        <f>Dec!Z169</f>
        <v>3</v>
      </c>
      <c r="AJ33" s="1409">
        <f>Dec!Z170</f>
        <v>3</v>
      </c>
      <c r="AK33" s="1367" t="s">
        <v>267</v>
      </c>
      <c r="AL33" s="1383">
        <f t="shared" si="22"/>
        <v>2</v>
      </c>
      <c r="AM33" s="1367">
        <f>Dec!$AF$169</f>
        <v>2</v>
      </c>
      <c r="AN33" s="1409"/>
      <c r="AO33" s="1377" t="s">
        <v>267</v>
      </c>
      <c r="AP33" s="1383">
        <f t="shared" si="23"/>
        <v>5</v>
      </c>
      <c r="AQ33" s="1378"/>
      <c r="AR33" s="1367">
        <v>1</v>
      </c>
      <c r="AS33" s="1367">
        <v>2</v>
      </c>
      <c r="AT33" s="1381">
        <v>2</v>
      </c>
      <c r="AV33" s="1367"/>
    </row>
    <row r="34" spans="1:46" s="1074" customFormat="1" ht="21.75" customHeight="1" thickBot="1">
      <c r="A34" s="2091"/>
      <c r="B34" s="1386" t="s">
        <v>204</v>
      </c>
      <c r="C34" s="1383"/>
      <c r="D34" s="1383"/>
      <c r="E34" s="1383"/>
      <c r="F34" s="1383">
        <f>SUM(F21:F33)</f>
        <v>437</v>
      </c>
      <c r="G34" s="1383">
        <f>SUM(G22:G33)</f>
        <v>85</v>
      </c>
      <c r="H34" s="1368">
        <f>SUM(H22:H33)</f>
        <v>521</v>
      </c>
      <c r="I34" s="1383" t="s">
        <v>204</v>
      </c>
      <c r="J34" s="1383">
        <f>SUM(J22:J33)</f>
        <v>108</v>
      </c>
      <c r="K34" s="1387"/>
      <c r="L34" s="1383">
        <f>SUM(L22:L33)</f>
        <v>16</v>
      </c>
      <c r="M34" s="1383">
        <f>SUM(M22:M33)</f>
        <v>44</v>
      </c>
      <c r="N34" s="1383">
        <f>SUM(N22:N33)</f>
        <v>8</v>
      </c>
      <c r="O34" s="1414">
        <f>SUM(O22:O33)</f>
        <v>40</v>
      </c>
      <c r="P34" s="1386" t="s">
        <v>204</v>
      </c>
      <c r="Q34" s="1383">
        <f>SUM(Q22:Q33)</f>
        <v>81</v>
      </c>
      <c r="R34" s="1387"/>
      <c r="S34" s="1383"/>
      <c r="T34" s="1383">
        <f>SUM(T22:T33)</f>
        <v>27</v>
      </c>
      <c r="U34" s="1383">
        <f>SUM(U22:U33)</f>
        <v>29</v>
      </c>
      <c r="V34" s="1414">
        <f>SUM(V22:V33)</f>
        <v>25</v>
      </c>
      <c r="W34" s="1367" t="s">
        <v>204</v>
      </c>
      <c r="X34" s="1383">
        <f>SUM(X21:X33)</f>
        <v>142</v>
      </c>
      <c r="Y34" s="1387"/>
      <c r="Z34" s="1383">
        <f aca="true" t="shared" si="24" ref="Z34:AE34">SUM(Z22:Z33)</f>
        <v>32</v>
      </c>
      <c r="AA34" s="1383">
        <f t="shared" si="24"/>
        <v>32</v>
      </c>
      <c r="AB34" s="1383">
        <f t="shared" si="24"/>
        <v>26</v>
      </c>
      <c r="AC34" s="1383">
        <f t="shared" si="24"/>
        <v>25</v>
      </c>
      <c r="AD34" s="1383">
        <f t="shared" si="24"/>
        <v>26</v>
      </c>
      <c r="AE34" s="1414">
        <f t="shared" si="24"/>
        <v>0</v>
      </c>
      <c r="AF34" s="1386" t="s">
        <v>204</v>
      </c>
      <c r="AG34" s="1383">
        <f>SUM(AG22:AG33)</f>
        <v>70</v>
      </c>
      <c r="AH34" s="1387"/>
      <c r="AI34" s="1383">
        <f>SUM(AI22:AI33)</f>
        <v>37</v>
      </c>
      <c r="AJ34" s="1414">
        <f>SUM(AJ22:AJ33)</f>
        <v>33</v>
      </c>
      <c r="AK34" s="1383" t="s">
        <v>204</v>
      </c>
      <c r="AL34" s="1383">
        <f>SUM(AL22:AL33)</f>
        <v>36</v>
      </c>
      <c r="AM34" s="1383">
        <f>SUM(AM22:AM33)</f>
        <v>36</v>
      </c>
      <c r="AN34" s="1414"/>
      <c r="AO34" s="1415" t="s">
        <v>204</v>
      </c>
      <c r="AP34" s="1383">
        <f>SUM(AP22:AP33)</f>
        <v>85</v>
      </c>
      <c r="AQ34" s="1378"/>
      <c r="AR34" s="1367">
        <f>SUM(AR22:AR33)</f>
        <v>37</v>
      </c>
      <c r="AS34" s="1367">
        <f>SUM(AS22:AS33)</f>
        <v>25</v>
      </c>
      <c r="AT34" s="1381">
        <f>SUM(AT22:AT33)</f>
        <v>23</v>
      </c>
    </row>
    <row r="35" spans="1:46" s="1074" customFormat="1" ht="21.75" customHeight="1" thickTop="1">
      <c r="A35" s="2090" t="s">
        <v>118</v>
      </c>
      <c r="B35" s="2076" t="s">
        <v>271</v>
      </c>
      <c r="C35" s="2077"/>
      <c r="D35" s="2077"/>
      <c r="E35" s="2077"/>
      <c r="F35" s="2077"/>
      <c r="G35" s="2077"/>
      <c r="H35" s="2078"/>
      <c r="I35" s="2077" t="s">
        <v>121</v>
      </c>
      <c r="J35" s="2077"/>
      <c r="K35" s="2077"/>
      <c r="L35" s="2077"/>
      <c r="M35" s="2077"/>
      <c r="N35" s="2077"/>
      <c r="O35" s="2079"/>
      <c r="P35" s="2077" t="s">
        <v>122</v>
      </c>
      <c r="Q35" s="2077"/>
      <c r="R35" s="2077"/>
      <c r="S35" s="2077"/>
      <c r="T35" s="2077"/>
      <c r="U35" s="2077"/>
      <c r="V35" s="2077"/>
      <c r="W35" s="2076" t="s">
        <v>123</v>
      </c>
      <c r="X35" s="2077"/>
      <c r="Y35" s="2077"/>
      <c r="Z35" s="2077"/>
      <c r="AA35" s="2077"/>
      <c r="AB35" s="2077"/>
      <c r="AC35" s="2077"/>
      <c r="AD35" s="2077"/>
      <c r="AE35" s="2079"/>
      <c r="AF35" s="2076" t="s">
        <v>272</v>
      </c>
      <c r="AG35" s="2077"/>
      <c r="AH35" s="2077"/>
      <c r="AI35" s="2077"/>
      <c r="AJ35" s="2079"/>
      <c r="AK35" s="2077" t="s">
        <v>311</v>
      </c>
      <c r="AL35" s="2077"/>
      <c r="AM35" s="2077"/>
      <c r="AN35" s="2077"/>
      <c r="AO35" s="2083"/>
      <c r="AP35" s="2084"/>
      <c r="AQ35" s="2084"/>
      <c r="AR35" s="2084"/>
      <c r="AS35" s="2084"/>
      <c r="AT35" s="2085"/>
    </row>
    <row r="36" spans="1:46" s="1074" customFormat="1" ht="21.75" customHeight="1">
      <c r="A36" s="2091"/>
      <c r="B36" s="1519"/>
      <c r="C36" s="1520"/>
      <c r="D36" s="1520"/>
      <c r="E36" s="1520"/>
      <c r="F36" s="1520"/>
      <c r="G36" s="1521" t="s">
        <v>275</v>
      </c>
      <c r="H36" s="1522"/>
      <c r="I36" s="1520"/>
      <c r="J36" s="1520"/>
      <c r="K36" s="1520"/>
      <c r="L36" s="1520"/>
      <c r="M36" s="1520"/>
      <c r="N36" s="1520"/>
      <c r="O36" s="1523"/>
      <c r="P36" s="1520"/>
      <c r="Q36" s="1520"/>
      <c r="R36" s="1520"/>
      <c r="S36" s="1520"/>
      <c r="T36" s="1520"/>
      <c r="U36" s="1520"/>
      <c r="V36" s="1520"/>
      <c r="W36" s="1519"/>
      <c r="X36" s="1520"/>
      <c r="Y36" s="1520"/>
      <c r="Z36" s="1520"/>
      <c r="AA36" s="1520"/>
      <c r="AB36" s="1520"/>
      <c r="AC36" s="1520"/>
      <c r="AD36" s="1520"/>
      <c r="AE36" s="1523"/>
      <c r="AF36" s="1519"/>
      <c r="AG36" s="1520"/>
      <c r="AH36" s="1520"/>
      <c r="AI36" s="1520"/>
      <c r="AJ36" s="1523"/>
      <c r="AK36" s="1520"/>
      <c r="AL36" s="1520"/>
      <c r="AM36" s="1520"/>
      <c r="AN36" s="1520"/>
      <c r="AO36" s="1524"/>
      <c r="AP36" s="1525"/>
      <c r="AQ36" s="1525"/>
      <c r="AR36" s="1525"/>
      <c r="AS36" s="1525"/>
      <c r="AT36" s="1526"/>
    </row>
    <row r="37" spans="1:46" s="1074" customFormat="1" ht="21.75" customHeight="1">
      <c r="A37" s="2091"/>
      <c r="B37" s="1527"/>
      <c r="C37" s="1525"/>
      <c r="D37" s="1525"/>
      <c r="E37" s="1525"/>
      <c r="F37" s="1525" t="s">
        <v>273</v>
      </c>
      <c r="G37" s="1528" t="s">
        <v>264</v>
      </c>
      <c r="H37" s="1530"/>
      <c r="I37" s="1525"/>
      <c r="J37" s="1525"/>
      <c r="K37" s="1525"/>
      <c r="L37" s="1525"/>
      <c r="M37" s="1525"/>
      <c r="N37" s="1525"/>
      <c r="O37" s="1531"/>
      <c r="P37" s="1525"/>
      <c r="Q37" s="1525"/>
      <c r="R37" s="1525"/>
      <c r="S37" s="1525"/>
      <c r="T37" s="1525"/>
      <c r="U37" s="1525"/>
      <c r="V37" s="1525"/>
      <c r="W37" s="1527"/>
      <c r="X37" s="1525"/>
      <c r="Y37" s="1525"/>
      <c r="Z37" s="1525"/>
      <c r="AA37" s="1525"/>
      <c r="AB37" s="1525"/>
      <c r="AC37" s="1525"/>
      <c r="AD37" s="1525"/>
      <c r="AE37" s="1531"/>
      <c r="AF37" s="1527"/>
      <c r="AG37" s="1525"/>
      <c r="AH37" s="1525"/>
      <c r="AI37" s="1525"/>
      <c r="AJ37" s="1531"/>
      <c r="AK37" s="1525"/>
      <c r="AL37" s="1525"/>
      <c r="AM37" s="1525"/>
      <c r="AN37" s="1525"/>
      <c r="AO37" s="1524"/>
      <c r="AP37" s="1525"/>
      <c r="AQ37" s="1525"/>
      <c r="AR37" s="1525"/>
      <c r="AS37" s="1525"/>
      <c r="AT37" s="1526"/>
    </row>
    <row r="38" spans="1:46" s="1074" customFormat="1" ht="21.75" customHeight="1" thickBot="1">
      <c r="A38" s="2091"/>
      <c r="B38" s="1532"/>
      <c r="C38" s="1533"/>
      <c r="D38" s="1533"/>
      <c r="E38" s="1533"/>
      <c r="F38" s="1537" t="s">
        <v>274</v>
      </c>
      <c r="G38" s="1533" t="s">
        <v>326</v>
      </c>
      <c r="H38" s="1535" t="s">
        <v>276</v>
      </c>
      <c r="I38" s="1536"/>
      <c r="J38" s="1537" t="s">
        <v>291</v>
      </c>
      <c r="K38" s="1537"/>
      <c r="L38" s="1533" t="s">
        <v>305</v>
      </c>
      <c r="M38" s="1533" t="s">
        <v>306</v>
      </c>
      <c r="N38" s="1533" t="s">
        <v>307</v>
      </c>
      <c r="O38" s="1538"/>
      <c r="P38" s="1536"/>
      <c r="Q38" s="1537" t="s">
        <v>291</v>
      </c>
      <c r="R38" s="1537"/>
      <c r="S38" s="1537"/>
      <c r="T38" s="1533" t="s">
        <v>308</v>
      </c>
      <c r="U38" s="1533" t="s">
        <v>309</v>
      </c>
      <c r="V38" s="1533"/>
      <c r="W38" s="1539"/>
      <c r="X38" s="1537" t="s">
        <v>291</v>
      </c>
      <c r="Y38" s="1540"/>
      <c r="Z38" s="1537" t="s">
        <v>256</v>
      </c>
      <c r="AA38" s="1537" t="s">
        <v>310</v>
      </c>
      <c r="AB38" s="1533" t="s">
        <v>292</v>
      </c>
      <c r="AC38" s="1533"/>
      <c r="AD38" s="1533"/>
      <c r="AE38" s="1538"/>
      <c r="AF38" s="1532"/>
      <c r="AG38" s="1537" t="s">
        <v>291</v>
      </c>
      <c r="AH38" s="1537"/>
      <c r="AI38" s="1533"/>
      <c r="AJ38" s="1538"/>
      <c r="AK38" s="1533"/>
      <c r="AL38" s="1537" t="s">
        <v>291</v>
      </c>
      <c r="AM38" s="1533"/>
      <c r="AN38" s="1533"/>
      <c r="AO38" s="1542"/>
      <c r="AP38" s="1537"/>
      <c r="AQ38" s="1537"/>
      <c r="AR38" s="1533"/>
      <c r="AS38" s="1533"/>
      <c r="AT38" s="1543"/>
    </row>
    <row r="39" spans="1:46" s="1074" customFormat="1" ht="19.5" customHeight="1">
      <c r="A39" s="2091"/>
      <c r="B39" s="1402"/>
      <c r="C39" s="1367"/>
      <c r="D39" s="1367"/>
      <c r="E39" s="1367"/>
      <c r="F39" s="1367"/>
      <c r="G39" s="1367"/>
      <c r="H39" s="1403"/>
      <c r="I39" s="1380"/>
      <c r="J39" s="1383"/>
      <c r="K39" s="1387"/>
      <c r="L39" s="1367"/>
      <c r="M39" s="1367"/>
      <c r="N39" s="1367"/>
      <c r="O39" s="1409"/>
      <c r="P39" s="1380"/>
      <c r="Q39" s="1367"/>
      <c r="R39" s="1364"/>
      <c r="S39" s="1367"/>
      <c r="T39" s="1367"/>
      <c r="U39" s="1367"/>
      <c r="V39" s="1367"/>
      <c r="W39" s="1406"/>
      <c r="X39" s="1407"/>
      <c r="Y39" s="1408"/>
      <c r="Z39" s="1383"/>
      <c r="AA39" s="1383"/>
      <c r="AB39" s="1367"/>
      <c r="AC39" s="1367"/>
      <c r="AD39" s="1367"/>
      <c r="AE39" s="1409"/>
      <c r="AF39" s="1402"/>
      <c r="AG39" s="1380"/>
      <c r="AH39" s="1410"/>
      <c r="AI39" s="1380"/>
      <c r="AJ39" s="1411"/>
      <c r="AK39" s="1367"/>
      <c r="AL39" s="1383"/>
      <c r="AM39" s="1367"/>
      <c r="AN39" s="1367"/>
      <c r="AO39" s="1412"/>
      <c r="AP39" s="1383"/>
      <c r="AQ39" s="1383"/>
      <c r="AR39" s="1367"/>
      <c r="AS39" s="1367"/>
      <c r="AT39" s="1382"/>
    </row>
    <row r="40" spans="1:46" s="1074" customFormat="1" ht="19.5" customHeight="1">
      <c r="A40" s="2091"/>
      <c r="B40" s="1363" t="s">
        <v>133</v>
      </c>
      <c r="C40" s="1367"/>
      <c r="D40" s="1367"/>
      <c r="E40" s="1370"/>
      <c r="F40" s="1367">
        <f aca="true" t="shared" si="25" ref="F40:F51">SUM(L40+M40+N40+T40+U40+Z40+AA40+AB40+AI40+AJ40+AM40)</f>
        <v>2</v>
      </c>
      <c r="G40" s="1367">
        <f aca="true" t="shared" si="26" ref="G40:G51">AR40+AS40</f>
        <v>0</v>
      </c>
      <c r="H40" s="1368">
        <f aca="true" t="shared" si="27" ref="H40:H51">SUM(F40+G40)</f>
        <v>2</v>
      </c>
      <c r="I40" s="1367" t="s">
        <v>133</v>
      </c>
      <c r="J40" s="1383">
        <f aca="true" t="shared" si="28" ref="J40:J51">SUM(L40+M40+N40)</f>
        <v>2</v>
      </c>
      <c r="K40" s="1364">
        <f>SUM(L40+M40)</f>
        <v>2</v>
      </c>
      <c r="L40" s="1367"/>
      <c r="M40" s="1367">
        <f>Jan!$F$180</f>
        <v>2</v>
      </c>
      <c r="N40" s="1367"/>
      <c r="O40" s="1409"/>
      <c r="P40" s="1367" t="s">
        <v>133</v>
      </c>
      <c r="Q40" s="1383">
        <f>SUM(T40+U40)</f>
        <v>0</v>
      </c>
      <c r="R40" s="1364">
        <f>SUM(U40+T40)</f>
        <v>0</v>
      </c>
      <c r="S40" s="1370"/>
      <c r="T40" s="1367"/>
      <c r="U40" s="1367"/>
      <c r="V40" s="1409"/>
      <c r="W40" s="1367" t="s">
        <v>133</v>
      </c>
      <c r="X40" s="1383">
        <f>SUM(Z40+AA40+AB40)</f>
        <v>0</v>
      </c>
      <c r="Y40" s="1387">
        <f>SUM(Z40+AA40)</f>
        <v>0</v>
      </c>
      <c r="Z40" s="1383">
        <f>Jan!$T$180</f>
        <v>0</v>
      </c>
      <c r="AA40" s="1383"/>
      <c r="AB40" s="1367"/>
      <c r="AC40" s="1367"/>
      <c r="AD40" s="1367"/>
      <c r="AE40" s="1409"/>
      <c r="AF40" s="1363" t="s">
        <v>133</v>
      </c>
      <c r="AG40" s="1383">
        <f>SUM(AI40+AJ40)</f>
        <v>0</v>
      </c>
      <c r="AH40" s="1364">
        <f>SUM(AI40+AJ40)</f>
        <v>0</v>
      </c>
      <c r="AI40" s="1367"/>
      <c r="AJ40" s="1409"/>
      <c r="AK40" s="1367" t="s">
        <v>133</v>
      </c>
      <c r="AL40" s="1383">
        <f>SUM(AM40+AN40)</f>
        <v>0</v>
      </c>
      <c r="AM40" s="1367"/>
      <c r="AN40" s="1409"/>
      <c r="AO40" s="1377"/>
      <c r="AP40" s="1383"/>
      <c r="AQ40" s="1383"/>
      <c r="AR40" s="1367"/>
      <c r="AS40" s="1367"/>
      <c r="AT40" s="1381"/>
    </row>
    <row r="41" spans="1:46" s="1074" customFormat="1" ht="19.5" customHeight="1">
      <c r="A41" s="2091"/>
      <c r="B41" s="1363" t="s">
        <v>261</v>
      </c>
      <c r="C41" s="1367"/>
      <c r="D41" s="1367"/>
      <c r="E41" s="1370"/>
      <c r="F41" s="1367">
        <f t="shared" si="25"/>
        <v>2</v>
      </c>
      <c r="G41" s="1367">
        <f t="shared" si="26"/>
        <v>0</v>
      </c>
      <c r="H41" s="1368">
        <f t="shared" si="27"/>
        <v>2</v>
      </c>
      <c r="I41" s="1367" t="s">
        <v>261</v>
      </c>
      <c r="J41" s="1383">
        <f t="shared" si="28"/>
        <v>2</v>
      </c>
      <c r="K41" s="1364">
        <f aca="true" t="shared" si="29" ref="K41:K52">SUM(L41+M41)</f>
        <v>2</v>
      </c>
      <c r="L41" s="1367"/>
      <c r="M41" s="1367">
        <f>Feb!$F$181</f>
        <v>2</v>
      </c>
      <c r="N41" s="1367"/>
      <c r="O41" s="1409"/>
      <c r="P41" s="1367" t="s">
        <v>261</v>
      </c>
      <c r="Q41" s="1383">
        <f aca="true" t="shared" si="30" ref="Q41:Q51">SUM(T41+U41)</f>
        <v>0</v>
      </c>
      <c r="R41" s="1364">
        <f aca="true" t="shared" si="31" ref="R41:R52">SUM(U41+T41)</f>
        <v>0</v>
      </c>
      <c r="S41" s="1370"/>
      <c r="T41" s="1367"/>
      <c r="U41" s="1367"/>
      <c r="V41" s="1409"/>
      <c r="W41" s="1367" t="s">
        <v>261</v>
      </c>
      <c r="X41" s="1383">
        <f aca="true" t="shared" si="32" ref="X41:X51">SUM(Z41+AA41+AB41)</f>
        <v>0</v>
      </c>
      <c r="Y41" s="1387">
        <f aca="true" t="shared" si="33" ref="Y41:Y52">SUM(Z41+AA41)</f>
        <v>0</v>
      </c>
      <c r="Z41" s="1383">
        <f>Feb!$T$181</f>
        <v>0</v>
      </c>
      <c r="AA41" s="1383"/>
      <c r="AB41" s="1367"/>
      <c r="AC41" s="1367"/>
      <c r="AD41" s="1367"/>
      <c r="AE41" s="1409"/>
      <c r="AF41" s="1363" t="s">
        <v>261</v>
      </c>
      <c r="AG41" s="1383">
        <f aca="true" t="shared" si="34" ref="AG41:AG51">SUM(AI41+AJ41)</f>
        <v>0</v>
      </c>
      <c r="AH41" s="1364">
        <f aca="true" t="shared" si="35" ref="AH41:AH52">SUM(AI41+AJ41)</f>
        <v>0</v>
      </c>
      <c r="AI41" s="1367"/>
      <c r="AJ41" s="1409"/>
      <c r="AK41" s="1367" t="s">
        <v>261</v>
      </c>
      <c r="AL41" s="1383">
        <f aca="true" t="shared" si="36" ref="AL41:AL51">SUM(AM41+AN41)</f>
        <v>0</v>
      </c>
      <c r="AM41" s="1367"/>
      <c r="AN41" s="1409"/>
      <c r="AO41" s="1377"/>
      <c r="AP41" s="1383"/>
      <c r="AQ41" s="1383"/>
      <c r="AR41" s="1367"/>
      <c r="AS41" s="1367"/>
      <c r="AT41" s="1381"/>
    </row>
    <row r="42" spans="1:46" s="1074" customFormat="1" ht="19.5" customHeight="1">
      <c r="A42" s="2091"/>
      <c r="B42" s="1363" t="s">
        <v>163</v>
      </c>
      <c r="C42" s="1367"/>
      <c r="D42" s="1367"/>
      <c r="E42" s="1370"/>
      <c r="F42" s="1367">
        <f t="shared" si="25"/>
        <v>2</v>
      </c>
      <c r="G42" s="1367">
        <f t="shared" si="26"/>
        <v>0</v>
      </c>
      <c r="H42" s="1368">
        <f t="shared" si="27"/>
        <v>2</v>
      </c>
      <c r="I42" s="1367" t="s">
        <v>163</v>
      </c>
      <c r="J42" s="1383">
        <f t="shared" si="28"/>
        <v>2</v>
      </c>
      <c r="K42" s="1364">
        <f t="shared" si="29"/>
        <v>2</v>
      </c>
      <c r="L42" s="1367"/>
      <c r="M42" s="1367">
        <f>Mar!$F$174</f>
        <v>2</v>
      </c>
      <c r="N42" s="1367"/>
      <c r="O42" s="1409"/>
      <c r="P42" s="1367" t="s">
        <v>163</v>
      </c>
      <c r="Q42" s="1383">
        <f t="shared" si="30"/>
        <v>0</v>
      </c>
      <c r="R42" s="1364">
        <f t="shared" si="31"/>
        <v>0</v>
      </c>
      <c r="S42" s="1370"/>
      <c r="T42" s="1367"/>
      <c r="U42" s="1367"/>
      <c r="V42" s="1409"/>
      <c r="W42" s="1367" t="s">
        <v>163</v>
      </c>
      <c r="X42" s="1383">
        <f t="shared" si="32"/>
        <v>0</v>
      </c>
      <c r="Y42" s="1387">
        <f t="shared" si="33"/>
        <v>0</v>
      </c>
      <c r="Z42" s="1383">
        <f>Mar!$T$174</f>
        <v>0</v>
      </c>
      <c r="AA42" s="1383"/>
      <c r="AB42" s="1367"/>
      <c r="AC42" s="1367"/>
      <c r="AD42" s="1367"/>
      <c r="AE42" s="1409"/>
      <c r="AF42" s="1363" t="s">
        <v>163</v>
      </c>
      <c r="AG42" s="1383">
        <f t="shared" si="34"/>
        <v>0</v>
      </c>
      <c r="AH42" s="1364">
        <f t="shared" si="35"/>
        <v>0</v>
      </c>
      <c r="AI42" s="1367"/>
      <c r="AJ42" s="1409"/>
      <c r="AK42" s="1367" t="s">
        <v>163</v>
      </c>
      <c r="AL42" s="1383">
        <f t="shared" si="36"/>
        <v>0</v>
      </c>
      <c r="AM42" s="1367"/>
      <c r="AN42" s="1409"/>
      <c r="AO42" s="1377"/>
      <c r="AP42" s="1383"/>
      <c r="AQ42" s="1383"/>
      <c r="AR42" s="1367"/>
      <c r="AS42" s="1367"/>
      <c r="AT42" s="1381"/>
    </row>
    <row r="43" spans="1:46" s="1074" customFormat="1" ht="19.5" customHeight="1">
      <c r="A43" s="2091"/>
      <c r="B43" s="1363" t="s">
        <v>262</v>
      </c>
      <c r="C43" s="1367"/>
      <c r="D43" s="1367"/>
      <c r="E43" s="1370"/>
      <c r="F43" s="1367">
        <f t="shared" si="25"/>
        <v>3</v>
      </c>
      <c r="G43" s="1367">
        <f t="shared" si="26"/>
        <v>0</v>
      </c>
      <c r="H43" s="1368">
        <f t="shared" si="27"/>
        <v>3</v>
      </c>
      <c r="I43" s="1367" t="s">
        <v>262</v>
      </c>
      <c r="J43" s="1383">
        <f t="shared" si="28"/>
        <v>2</v>
      </c>
      <c r="K43" s="1364">
        <f t="shared" si="29"/>
        <v>2</v>
      </c>
      <c r="L43" s="1367"/>
      <c r="M43" s="1367">
        <f>Apr!$F$177</f>
        <v>2</v>
      </c>
      <c r="N43" s="1367"/>
      <c r="O43" s="1409"/>
      <c r="P43" s="1367" t="s">
        <v>262</v>
      </c>
      <c r="Q43" s="1383">
        <f t="shared" si="30"/>
        <v>0</v>
      </c>
      <c r="R43" s="1364">
        <f t="shared" si="31"/>
        <v>0</v>
      </c>
      <c r="S43" s="1370"/>
      <c r="T43" s="1367"/>
      <c r="U43" s="1367"/>
      <c r="V43" s="1409"/>
      <c r="W43" s="1367" t="s">
        <v>262</v>
      </c>
      <c r="X43" s="1383">
        <f t="shared" si="32"/>
        <v>1</v>
      </c>
      <c r="Y43" s="1387">
        <f t="shared" si="33"/>
        <v>1</v>
      </c>
      <c r="Z43" s="1383">
        <f>Apr!$T$177</f>
        <v>1</v>
      </c>
      <c r="AA43" s="1383"/>
      <c r="AB43" s="1367"/>
      <c r="AC43" s="1367"/>
      <c r="AD43" s="1367"/>
      <c r="AE43" s="1409"/>
      <c r="AF43" s="1363" t="s">
        <v>262</v>
      </c>
      <c r="AG43" s="1383">
        <f t="shared" si="34"/>
        <v>0</v>
      </c>
      <c r="AH43" s="1364">
        <f t="shared" si="35"/>
        <v>0</v>
      </c>
      <c r="AI43" s="1367"/>
      <c r="AJ43" s="1409"/>
      <c r="AK43" s="1367" t="s">
        <v>262</v>
      </c>
      <c r="AL43" s="1383">
        <f t="shared" si="36"/>
        <v>0</v>
      </c>
      <c r="AM43" s="1367"/>
      <c r="AN43" s="1409"/>
      <c r="AO43" s="1377"/>
      <c r="AP43" s="1383"/>
      <c r="AQ43" s="1383"/>
      <c r="AR43" s="1367"/>
      <c r="AS43" s="1367"/>
      <c r="AT43" s="1381"/>
    </row>
    <row r="44" spans="1:46" s="1074" customFormat="1" ht="19.5" customHeight="1">
      <c r="A44" s="2091"/>
      <c r="B44" s="1363" t="s">
        <v>177</v>
      </c>
      <c r="C44" s="1367"/>
      <c r="D44" s="1367"/>
      <c r="E44" s="1370"/>
      <c r="F44" s="1367">
        <f t="shared" si="25"/>
        <v>0</v>
      </c>
      <c r="G44" s="1367">
        <f t="shared" si="26"/>
        <v>0</v>
      </c>
      <c r="H44" s="1368">
        <f t="shared" si="27"/>
        <v>0</v>
      </c>
      <c r="I44" s="1367" t="s">
        <v>177</v>
      </c>
      <c r="J44" s="1383">
        <f t="shared" si="28"/>
        <v>0</v>
      </c>
      <c r="K44" s="1364">
        <f t="shared" si="29"/>
        <v>0</v>
      </c>
      <c r="L44" s="1367"/>
      <c r="M44" s="1367">
        <f>May!$F$190</f>
        <v>0</v>
      </c>
      <c r="N44" s="1367"/>
      <c r="O44" s="1409"/>
      <c r="P44" s="1367" t="s">
        <v>177</v>
      </c>
      <c r="Q44" s="1383">
        <f t="shared" si="30"/>
        <v>0</v>
      </c>
      <c r="R44" s="1364">
        <f t="shared" si="31"/>
        <v>0</v>
      </c>
      <c r="S44" s="1370"/>
      <c r="T44" s="1367"/>
      <c r="U44" s="1367"/>
      <c r="V44" s="1409"/>
      <c r="W44" s="1367" t="s">
        <v>177</v>
      </c>
      <c r="X44" s="1383">
        <f t="shared" si="32"/>
        <v>0</v>
      </c>
      <c r="Y44" s="1387">
        <f t="shared" si="33"/>
        <v>0</v>
      </c>
      <c r="Z44" s="1383">
        <f>May!$T$190</f>
        <v>0</v>
      </c>
      <c r="AA44" s="1383"/>
      <c r="AB44" s="1367"/>
      <c r="AC44" s="1367"/>
      <c r="AD44" s="1367"/>
      <c r="AE44" s="1409"/>
      <c r="AF44" s="1363" t="s">
        <v>177</v>
      </c>
      <c r="AG44" s="1383">
        <f t="shared" si="34"/>
        <v>0</v>
      </c>
      <c r="AH44" s="1364">
        <f t="shared" si="35"/>
        <v>0</v>
      </c>
      <c r="AI44" s="1367"/>
      <c r="AJ44" s="1409"/>
      <c r="AK44" s="1367" t="s">
        <v>177</v>
      </c>
      <c r="AL44" s="1383">
        <f t="shared" si="36"/>
        <v>0</v>
      </c>
      <c r="AM44" s="1367"/>
      <c r="AN44" s="1409"/>
      <c r="AO44" s="1377"/>
      <c r="AP44" s="1383"/>
      <c r="AQ44" s="1383"/>
      <c r="AR44" s="1367"/>
      <c r="AS44" s="1367"/>
      <c r="AT44" s="1381"/>
    </row>
    <row r="45" spans="1:46" s="1074" customFormat="1" ht="19.5" customHeight="1">
      <c r="A45" s="2091"/>
      <c r="B45" s="1363" t="s">
        <v>251</v>
      </c>
      <c r="C45" s="1367"/>
      <c r="D45" s="1367"/>
      <c r="E45" s="1370"/>
      <c r="F45" s="1367">
        <f t="shared" si="25"/>
        <v>1</v>
      </c>
      <c r="G45" s="1367">
        <f t="shared" si="26"/>
        <v>0</v>
      </c>
      <c r="H45" s="1368">
        <f t="shared" si="27"/>
        <v>1</v>
      </c>
      <c r="I45" s="1367" t="s">
        <v>251</v>
      </c>
      <c r="J45" s="1383">
        <f t="shared" si="28"/>
        <v>1</v>
      </c>
      <c r="K45" s="1364">
        <f t="shared" si="29"/>
        <v>1</v>
      </c>
      <c r="L45" s="1367"/>
      <c r="M45" s="1367">
        <f>Jun!$F$190</f>
        <v>1</v>
      </c>
      <c r="N45" s="1367"/>
      <c r="O45" s="1409"/>
      <c r="P45" s="1367" t="s">
        <v>251</v>
      </c>
      <c r="Q45" s="1383">
        <f t="shared" si="30"/>
        <v>0</v>
      </c>
      <c r="R45" s="1364">
        <f t="shared" si="31"/>
        <v>0</v>
      </c>
      <c r="S45" s="1370"/>
      <c r="T45" s="1367"/>
      <c r="U45" s="1367"/>
      <c r="V45" s="1409"/>
      <c r="W45" s="1367" t="s">
        <v>251</v>
      </c>
      <c r="X45" s="1383">
        <f t="shared" si="32"/>
        <v>0</v>
      </c>
      <c r="Y45" s="1387">
        <f t="shared" si="33"/>
        <v>0</v>
      </c>
      <c r="Z45" s="1383">
        <f>Jun!$T$190</f>
        <v>0</v>
      </c>
      <c r="AA45" s="1383"/>
      <c r="AB45" s="1367"/>
      <c r="AC45" s="1367"/>
      <c r="AD45" s="1367"/>
      <c r="AE45" s="1409"/>
      <c r="AF45" s="1363" t="s">
        <v>251</v>
      </c>
      <c r="AG45" s="1383">
        <f t="shared" si="34"/>
        <v>0</v>
      </c>
      <c r="AH45" s="1364">
        <f t="shared" si="35"/>
        <v>0</v>
      </c>
      <c r="AI45" s="1367"/>
      <c r="AJ45" s="1409"/>
      <c r="AK45" s="1367" t="s">
        <v>251</v>
      </c>
      <c r="AL45" s="1383">
        <f t="shared" si="36"/>
        <v>0</v>
      </c>
      <c r="AM45" s="1367"/>
      <c r="AN45" s="1409"/>
      <c r="AO45" s="1377"/>
      <c r="AP45" s="1383"/>
      <c r="AQ45" s="1383"/>
      <c r="AR45" s="1367"/>
      <c r="AS45" s="1367"/>
      <c r="AT45" s="1381"/>
    </row>
    <row r="46" spans="1:46" s="1074" customFormat="1" ht="19.5" customHeight="1">
      <c r="A46" s="2091"/>
      <c r="B46" s="1363" t="s">
        <v>266</v>
      </c>
      <c r="C46" s="1367"/>
      <c r="D46" s="1367"/>
      <c r="E46" s="1370"/>
      <c r="F46" s="1367">
        <f t="shared" si="25"/>
        <v>0</v>
      </c>
      <c r="G46" s="1367">
        <f t="shared" si="26"/>
        <v>0</v>
      </c>
      <c r="H46" s="1368">
        <f t="shared" si="27"/>
        <v>0</v>
      </c>
      <c r="I46" s="1367" t="s">
        <v>266</v>
      </c>
      <c r="J46" s="1383">
        <f t="shared" si="28"/>
        <v>0</v>
      </c>
      <c r="K46" s="1364">
        <f t="shared" si="29"/>
        <v>0</v>
      </c>
      <c r="L46" s="1367"/>
      <c r="M46" s="1367">
        <f>Jul!F$188</f>
        <v>0</v>
      </c>
      <c r="N46" s="1367"/>
      <c r="O46" s="1409"/>
      <c r="P46" s="1367" t="s">
        <v>266</v>
      </c>
      <c r="Q46" s="1383">
        <f t="shared" si="30"/>
        <v>0</v>
      </c>
      <c r="R46" s="1364">
        <f t="shared" si="31"/>
        <v>0</v>
      </c>
      <c r="S46" s="1370"/>
      <c r="T46" s="1367"/>
      <c r="U46" s="1367"/>
      <c r="V46" s="1409"/>
      <c r="W46" s="1367" t="s">
        <v>266</v>
      </c>
      <c r="X46" s="1383">
        <f t="shared" si="32"/>
        <v>0</v>
      </c>
      <c r="Y46" s="1387">
        <f t="shared" si="33"/>
        <v>0</v>
      </c>
      <c r="Z46" s="1383">
        <f>Jul!$T$188</f>
        <v>0</v>
      </c>
      <c r="AA46" s="1383"/>
      <c r="AB46" s="1367"/>
      <c r="AC46" s="1367"/>
      <c r="AD46" s="1367"/>
      <c r="AE46" s="1409"/>
      <c r="AF46" s="1363" t="s">
        <v>266</v>
      </c>
      <c r="AG46" s="1383">
        <f t="shared" si="34"/>
        <v>0</v>
      </c>
      <c r="AH46" s="1364">
        <f t="shared" si="35"/>
        <v>0</v>
      </c>
      <c r="AI46" s="1367"/>
      <c r="AJ46" s="1409"/>
      <c r="AK46" s="1367" t="s">
        <v>266</v>
      </c>
      <c r="AL46" s="1383">
        <f t="shared" si="36"/>
        <v>0</v>
      </c>
      <c r="AM46" s="1367"/>
      <c r="AN46" s="1409"/>
      <c r="AO46" s="1377"/>
      <c r="AP46" s="1383"/>
      <c r="AQ46" s="1383"/>
      <c r="AR46" s="1367"/>
      <c r="AS46" s="1367"/>
      <c r="AT46" s="1381"/>
    </row>
    <row r="47" spans="1:46" s="1074" customFormat="1" ht="19.5" customHeight="1">
      <c r="A47" s="2091"/>
      <c r="B47" s="1363" t="s">
        <v>205</v>
      </c>
      <c r="C47" s="1367"/>
      <c r="D47" s="1367"/>
      <c r="E47" s="1370"/>
      <c r="F47" s="1367">
        <f t="shared" si="25"/>
        <v>0</v>
      </c>
      <c r="G47" s="1367">
        <f t="shared" si="26"/>
        <v>0</v>
      </c>
      <c r="H47" s="1368">
        <f t="shared" si="27"/>
        <v>0</v>
      </c>
      <c r="I47" s="1367" t="s">
        <v>205</v>
      </c>
      <c r="J47" s="1383">
        <f t="shared" si="28"/>
        <v>0</v>
      </c>
      <c r="K47" s="1364">
        <f t="shared" si="29"/>
        <v>0</v>
      </c>
      <c r="L47" s="1367"/>
      <c r="M47" s="1367">
        <f>Aug!$F$195</f>
        <v>0</v>
      </c>
      <c r="N47" s="1367"/>
      <c r="O47" s="1409"/>
      <c r="P47" s="1367" t="s">
        <v>205</v>
      </c>
      <c r="Q47" s="1383">
        <f t="shared" si="30"/>
        <v>0</v>
      </c>
      <c r="R47" s="1364">
        <f t="shared" si="31"/>
        <v>0</v>
      </c>
      <c r="S47" s="1370"/>
      <c r="T47" s="1367"/>
      <c r="U47" s="1367"/>
      <c r="V47" s="1409"/>
      <c r="W47" s="1367" t="s">
        <v>205</v>
      </c>
      <c r="X47" s="1383">
        <f t="shared" si="32"/>
        <v>0</v>
      </c>
      <c r="Y47" s="1387">
        <f t="shared" si="33"/>
        <v>0</v>
      </c>
      <c r="Z47" s="1383">
        <f>Aug!$T$195</f>
        <v>0</v>
      </c>
      <c r="AA47" s="1383"/>
      <c r="AB47" s="1367"/>
      <c r="AC47" s="1367"/>
      <c r="AD47" s="1367" t="s">
        <v>412</v>
      </c>
      <c r="AE47" s="1409"/>
      <c r="AF47" s="1363" t="s">
        <v>205</v>
      </c>
      <c r="AG47" s="1383">
        <f t="shared" si="34"/>
        <v>0</v>
      </c>
      <c r="AH47" s="1364">
        <f t="shared" si="35"/>
        <v>0</v>
      </c>
      <c r="AI47" s="1367"/>
      <c r="AJ47" s="1409"/>
      <c r="AK47" s="1367" t="s">
        <v>205</v>
      </c>
      <c r="AL47" s="1383">
        <f t="shared" si="36"/>
        <v>0</v>
      </c>
      <c r="AM47" s="1367"/>
      <c r="AN47" s="1409"/>
      <c r="AO47" s="1377"/>
      <c r="AP47" s="1383"/>
      <c r="AQ47" s="1383"/>
      <c r="AR47" s="1367"/>
      <c r="AS47" s="1367"/>
      <c r="AT47" s="1381"/>
    </row>
    <row r="48" spans="1:46" s="1074" customFormat="1" ht="19.5" customHeight="1">
      <c r="A48" s="2091"/>
      <c r="B48" s="1363" t="s">
        <v>263</v>
      </c>
      <c r="C48" s="1367"/>
      <c r="D48" s="1367"/>
      <c r="E48" s="1370"/>
      <c r="F48" s="1367">
        <f t="shared" si="25"/>
        <v>1</v>
      </c>
      <c r="G48" s="1367">
        <f t="shared" si="26"/>
        <v>0</v>
      </c>
      <c r="H48" s="1368">
        <f t="shared" si="27"/>
        <v>1</v>
      </c>
      <c r="I48" s="1367" t="s">
        <v>263</v>
      </c>
      <c r="J48" s="1383">
        <f t="shared" si="28"/>
        <v>1</v>
      </c>
      <c r="K48" s="1364">
        <f t="shared" si="29"/>
        <v>1</v>
      </c>
      <c r="L48" s="1367"/>
      <c r="M48" s="1367">
        <f>Sep!$F$190</f>
        <v>1</v>
      </c>
      <c r="N48" s="1367"/>
      <c r="O48" s="1409"/>
      <c r="P48" s="1367" t="s">
        <v>263</v>
      </c>
      <c r="Q48" s="1383">
        <f t="shared" si="30"/>
        <v>0</v>
      </c>
      <c r="R48" s="1364">
        <f t="shared" si="31"/>
        <v>0</v>
      </c>
      <c r="S48" s="1370"/>
      <c r="T48" s="1367"/>
      <c r="U48" s="1367"/>
      <c r="V48" s="1409"/>
      <c r="W48" s="1367" t="s">
        <v>263</v>
      </c>
      <c r="X48" s="1383">
        <f t="shared" si="32"/>
        <v>0</v>
      </c>
      <c r="Y48" s="1387">
        <f t="shared" si="33"/>
        <v>0</v>
      </c>
      <c r="Z48" s="1383">
        <f>Sep!$T$190</f>
        <v>0</v>
      </c>
      <c r="AA48" s="1383"/>
      <c r="AB48" s="1367"/>
      <c r="AC48" s="1367"/>
      <c r="AD48" s="1367"/>
      <c r="AE48" s="1409"/>
      <c r="AF48" s="1363" t="s">
        <v>263</v>
      </c>
      <c r="AG48" s="1383">
        <f t="shared" si="34"/>
        <v>0</v>
      </c>
      <c r="AH48" s="1364">
        <f t="shared" si="35"/>
        <v>0</v>
      </c>
      <c r="AI48" s="1367"/>
      <c r="AJ48" s="1409"/>
      <c r="AK48" s="1367" t="s">
        <v>263</v>
      </c>
      <c r="AL48" s="1383">
        <f t="shared" si="36"/>
        <v>0</v>
      </c>
      <c r="AM48" s="1367"/>
      <c r="AN48" s="1409"/>
      <c r="AO48" s="1377"/>
      <c r="AP48" s="1383"/>
      <c r="AQ48" s="1383"/>
      <c r="AR48" s="1367"/>
      <c r="AS48" s="1367"/>
      <c r="AT48" s="1381"/>
    </row>
    <row r="49" spans="1:46" s="1074" customFormat="1" ht="19.5" customHeight="1">
      <c r="A49" s="2091"/>
      <c r="B49" s="1363" t="s">
        <v>232</v>
      </c>
      <c r="C49" s="1367"/>
      <c r="D49" s="1367"/>
      <c r="E49" s="1370"/>
      <c r="F49" s="1367">
        <f t="shared" si="25"/>
        <v>2</v>
      </c>
      <c r="G49" s="1367">
        <f t="shared" si="26"/>
        <v>0</v>
      </c>
      <c r="H49" s="1368">
        <f t="shared" si="27"/>
        <v>2</v>
      </c>
      <c r="I49" s="1367" t="s">
        <v>232</v>
      </c>
      <c r="J49" s="1383">
        <f t="shared" si="28"/>
        <v>2</v>
      </c>
      <c r="K49" s="1364">
        <f t="shared" si="29"/>
        <v>2</v>
      </c>
      <c r="L49" s="1367"/>
      <c r="M49" s="1367">
        <f>Oct!$F$180</f>
        <v>2</v>
      </c>
      <c r="N49" s="1367"/>
      <c r="O49" s="1409"/>
      <c r="P49" s="1367" t="s">
        <v>232</v>
      </c>
      <c r="Q49" s="1383">
        <f t="shared" si="30"/>
        <v>0</v>
      </c>
      <c r="R49" s="1364">
        <f t="shared" si="31"/>
        <v>0</v>
      </c>
      <c r="S49" s="1370"/>
      <c r="T49" s="1367"/>
      <c r="U49" s="1367"/>
      <c r="V49" s="1409"/>
      <c r="W49" s="1367" t="s">
        <v>232</v>
      </c>
      <c r="X49" s="1383">
        <f t="shared" si="32"/>
        <v>0</v>
      </c>
      <c r="Y49" s="1387">
        <f t="shared" si="33"/>
        <v>0</v>
      </c>
      <c r="Z49" s="1383">
        <f>Oct!$T$180</f>
        <v>0</v>
      </c>
      <c r="AA49" s="1383"/>
      <c r="AB49" s="1367"/>
      <c r="AC49" s="1367"/>
      <c r="AD49" s="1367"/>
      <c r="AE49" s="1409"/>
      <c r="AF49" s="1363" t="s">
        <v>232</v>
      </c>
      <c r="AG49" s="1383">
        <f t="shared" si="34"/>
        <v>0</v>
      </c>
      <c r="AH49" s="1364">
        <f t="shared" si="35"/>
        <v>0</v>
      </c>
      <c r="AI49" s="1367"/>
      <c r="AJ49" s="1409"/>
      <c r="AK49" s="1367" t="s">
        <v>232</v>
      </c>
      <c r="AL49" s="1383">
        <f t="shared" si="36"/>
        <v>0</v>
      </c>
      <c r="AM49" s="1367"/>
      <c r="AN49" s="1409"/>
      <c r="AO49" s="1377"/>
      <c r="AP49" s="1383"/>
      <c r="AQ49" s="1383"/>
      <c r="AR49" s="1367"/>
      <c r="AS49" s="1367"/>
      <c r="AT49" s="1381"/>
    </row>
    <row r="50" spans="1:46" s="1074" customFormat="1" ht="19.5" customHeight="1">
      <c r="A50" s="2091"/>
      <c r="B50" s="1363" t="s">
        <v>217</v>
      </c>
      <c r="C50" s="1367"/>
      <c r="D50" s="1367"/>
      <c r="E50" s="1370"/>
      <c r="F50" s="1367">
        <f t="shared" si="25"/>
        <v>4</v>
      </c>
      <c r="G50" s="1367">
        <f t="shared" si="26"/>
        <v>0</v>
      </c>
      <c r="H50" s="1368">
        <f t="shared" si="27"/>
        <v>4</v>
      </c>
      <c r="I50" s="1367" t="s">
        <v>217</v>
      </c>
      <c r="J50" s="1383">
        <f t="shared" si="28"/>
        <v>3</v>
      </c>
      <c r="K50" s="1364">
        <f t="shared" si="29"/>
        <v>3</v>
      </c>
      <c r="L50" s="1367"/>
      <c r="M50" s="1367">
        <f>Nov!$F$201</f>
        <v>3</v>
      </c>
      <c r="N50" s="1367"/>
      <c r="O50" s="1409"/>
      <c r="P50" s="1367" t="s">
        <v>217</v>
      </c>
      <c r="Q50" s="1383">
        <f t="shared" si="30"/>
        <v>0</v>
      </c>
      <c r="R50" s="1364">
        <f t="shared" si="31"/>
        <v>0</v>
      </c>
      <c r="S50" s="1370"/>
      <c r="T50" s="1367"/>
      <c r="U50" s="1367"/>
      <c r="V50" s="1409"/>
      <c r="W50" s="1367" t="s">
        <v>217</v>
      </c>
      <c r="X50" s="1383">
        <f t="shared" si="32"/>
        <v>1</v>
      </c>
      <c r="Y50" s="1387">
        <f t="shared" si="33"/>
        <v>1</v>
      </c>
      <c r="Z50" s="1383">
        <f>Nov!$T$201</f>
        <v>1</v>
      </c>
      <c r="AA50" s="1383"/>
      <c r="AB50" s="1367"/>
      <c r="AC50" s="1367"/>
      <c r="AD50" s="1367"/>
      <c r="AE50" s="1409"/>
      <c r="AF50" s="1363" t="s">
        <v>217</v>
      </c>
      <c r="AG50" s="1383">
        <f t="shared" si="34"/>
        <v>0</v>
      </c>
      <c r="AH50" s="1364">
        <f t="shared" si="35"/>
        <v>0</v>
      </c>
      <c r="AI50" s="1367"/>
      <c r="AJ50" s="1409"/>
      <c r="AK50" s="1367" t="s">
        <v>217</v>
      </c>
      <c r="AL50" s="1383">
        <f t="shared" si="36"/>
        <v>0</v>
      </c>
      <c r="AM50" s="1367"/>
      <c r="AN50" s="1409"/>
      <c r="AO50" s="1377"/>
      <c r="AP50" s="1383"/>
      <c r="AQ50" s="1383"/>
      <c r="AR50" s="1367"/>
      <c r="AS50" s="1367"/>
      <c r="AT50" s="1381"/>
    </row>
    <row r="51" spans="1:46" s="1074" customFormat="1" ht="19.5" customHeight="1">
      <c r="A51" s="2091"/>
      <c r="B51" s="1363" t="s">
        <v>267</v>
      </c>
      <c r="C51" s="1367"/>
      <c r="D51" s="1367"/>
      <c r="E51" s="1370"/>
      <c r="F51" s="1367">
        <f t="shared" si="25"/>
        <v>4</v>
      </c>
      <c r="G51" s="1367">
        <f t="shared" si="26"/>
        <v>0</v>
      </c>
      <c r="H51" s="1368">
        <f t="shared" si="27"/>
        <v>4</v>
      </c>
      <c r="I51" s="1367" t="s">
        <v>267</v>
      </c>
      <c r="J51" s="1383">
        <f t="shared" si="28"/>
        <v>4</v>
      </c>
      <c r="K51" s="1364">
        <f t="shared" si="29"/>
        <v>4</v>
      </c>
      <c r="L51" s="1367"/>
      <c r="M51" s="1367">
        <f>Dec!$F$187</f>
        <v>4</v>
      </c>
      <c r="N51" s="1367"/>
      <c r="O51" s="1409"/>
      <c r="P51" s="1367" t="s">
        <v>267</v>
      </c>
      <c r="Q51" s="1383">
        <f t="shared" si="30"/>
        <v>0</v>
      </c>
      <c r="R51" s="1364">
        <f t="shared" si="31"/>
        <v>0</v>
      </c>
      <c r="S51" s="1370"/>
      <c r="T51" s="1367"/>
      <c r="U51" s="1367"/>
      <c r="V51" s="1409"/>
      <c r="W51" s="1367" t="s">
        <v>267</v>
      </c>
      <c r="X51" s="1383">
        <f t="shared" si="32"/>
        <v>0</v>
      </c>
      <c r="Y51" s="1387">
        <f t="shared" si="33"/>
        <v>0</v>
      </c>
      <c r="Z51" s="1383">
        <f>Dec!T187</f>
        <v>0</v>
      </c>
      <c r="AA51" s="1383"/>
      <c r="AB51" s="1367"/>
      <c r="AC51" s="1367"/>
      <c r="AD51" s="1367"/>
      <c r="AE51" s="1409"/>
      <c r="AF51" s="1363" t="s">
        <v>267</v>
      </c>
      <c r="AG51" s="1383">
        <f t="shared" si="34"/>
        <v>0</v>
      </c>
      <c r="AH51" s="1364">
        <f t="shared" si="35"/>
        <v>0</v>
      </c>
      <c r="AI51" s="1367"/>
      <c r="AJ51" s="1409"/>
      <c r="AK51" s="1367" t="s">
        <v>267</v>
      </c>
      <c r="AL51" s="1383">
        <f t="shared" si="36"/>
        <v>0</v>
      </c>
      <c r="AM51" s="1367"/>
      <c r="AN51" s="1409"/>
      <c r="AO51" s="1377"/>
      <c r="AP51" s="1383"/>
      <c r="AQ51" s="1383"/>
      <c r="AR51" s="1367"/>
      <c r="AS51" s="1367"/>
      <c r="AT51" s="1381"/>
    </row>
    <row r="52" spans="1:46" s="1074" customFormat="1" ht="19.5" customHeight="1">
      <c r="A52" s="2091"/>
      <c r="B52" s="1386" t="s">
        <v>204</v>
      </c>
      <c r="C52" s="1383"/>
      <c r="D52" s="1383"/>
      <c r="E52" s="1370"/>
      <c r="F52" s="1383">
        <f>SUM(F40:F51)</f>
        <v>21</v>
      </c>
      <c r="G52" s="1383">
        <f>SUM(G40:G51)</f>
        <v>0</v>
      </c>
      <c r="H52" s="1368">
        <f>SUM(H40:H51)</f>
        <v>21</v>
      </c>
      <c r="I52" s="1383" t="s">
        <v>204</v>
      </c>
      <c r="J52" s="1383">
        <f>SUM(J40:J51)</f>
        <v>19</v>
      </c>
      <c r="K52" s="1364">
        <f t="shared" si="29"/>
        <v>19</v>
      </c>
      <c r="L52" s="1383">
        <f>SUM(L40:L51)</f>
        <v>0</v>
      </c>
      <c r="M52" s="1383">
        <f>SUM(M40:M51)</f>
        <v>19</v>
      </c>
      <c r="N52" s="1383">
        <f>SUM(N40:N51)</f>
        <v>0</v>
      </c>
      <c r="O52" s="1414"/>
      <c r="P52" s="1383" t="s">
        <v>204</v>
      </c>
      <c r="Q52" s="1383">
        <f>SUM(Q40:Q51)</f>
        <v>0</v>
      </c>
      <c r="R52" s="1364">
        <f t="shared" si="31"/>
        <v>0</v>
      </c>
      <c r="S52" s="1370"/>
      <c r="T52" s="1383">
        <f>SUM(T40:T51)</f>
        <v>0</v>
      </c>
      <c r="U52" s="1383">
        <f>SUM(U40:U51)</f>
        <v>0</v>
      </c>
      <c r="V52" s="1414"/>
      <c r="W52" s="1383" t="s">
        <v>204</v>
      </c>
      <c r="X52" s="1383">
        <f>SUM(X40:X51)</f>
        <v>2</v>
      </c>
      <c r="Y52" s="1387">
        <f t="shared" si="33"/>
        <v>2</v>
      </c>
      <c r="Z52" s="1383">
        <f>SUM(Z40:Z51)</f>
        <v>2</v>
      </c>
      <c r="AA52" s="1383">
        <f>SUM(AA40:AA51)</f>
        <v>0</v>
      </c>
      <c r="AB52" s="1383">
        <f>SUM(AB40:AB51)</f>
        <v>0</v>
      </c>
      <c r="AC52" s="1383"/>
      <c r="AD52" s="1383"/>
      <c r="AE52" s="1414"/>
      <c r="AF52" s="1386" t="s">
        <v>204</v>
      </c>
      <c r="AG52" s="1383">
        <f>SUM(AG40:AG51)</f>
        <v>0</v>
      </c>
      <c r="AH52" s="1364">
        <f t="shared" si="35"/>
        <v>0</v>
      </c>
      <c r="AI52" s="1383">
        <f>SUM(AI40:AI51)</f>
        <v>0</v>
      </c>
      <c r="AJ52" s="1414">
        <f>SUM(AJ40:AJ51)</f>
        <v>0</v>
      </c>
      <c r="AK52" s="1383" t="s">
        <v>204</v>
      </c>
      <c r="AL52" s="1383">
        <f>SUM(AL40:AL51)</f>
        <v>0</v>
      </c>
      <c r="AM52" s="1383">
        <f>SUM(AM40:AM51)</f>
        <v>0</v>
      </c>
      <c r="AN52" s="1414"/>
      <c r="AO52" s="1415"/>
      <c r="AP52" s="1383"/>
      <c r="AQ52" s="1383"/>
      <c r="AR52" s="1383"/>
      <c r="AS52" s="1383"/>
      <c r="AT52" s="1416"/>
    </row>
    <row r="53" spans="1:46" s="1074" customFormat="1" ht="19.5" customHeight="1" thickBot="1">
      <c r="A53" s="2092"/>
      <c r="B53" s="1417"/>
      <c r="C53" s="1418"/>
      <c r="D53" s="1418"/>
      <c r="E53" s="1418"/>
      <c r="F53" s="1418"/>
      <c r="G53" s="1418"/>
      <c r="H53" s="1419"/>
      <c r="I53" s="1418"/>
      <c r="J53" s="1418"/>
      <c r="K53" s="1420"/>
      <c r="L53" s="1418"/>
      <c r="M53" s="1421"/>
      <c r="N53" s="1418"/>
      <c r="O53" s="1422"/>
      <c r="P53" s="1418"/>
      <c r="Q53" s="1418"/>
      <c r="R53" s="1420"/>
      <c r="S53" s="1418"/>
      <c r="T53" s="1421"/>
      <c r="U53" s="1418"/>
      <c r="V53" s="1418"/>
      <c r="W53" s="1423"/>
      <c r="X53" s="1424"/>
      <c r="Y53" s="1425"/>
      <c r="Z53" s="1424"/>
      <c r="AA53" s="1426"/>
      <c r="AB53" s="1418"/>
      <c r="AC53" s="1418"/>
      <c r="AD53" s="1418"/>
      <c r="AE53" s="1422"/>
      <c r="AF53" s="1417"/>
      <c r="AG53" s="1418"/>
      <c r="AH53" s="1420"/>
      <c r="AI53" s="1418"/>
      <c r="AJ53" s="1422"/>
      <c r="AK53" s="1418"/>
      <c r="AL53" s="1418"/>
      <c r="AM53" s="1418"/>
      <c r="AN53" s="1418"/>
      <c r="AO53" s="1427"/>
      <c r="AP53" s="1418"/>
      <c r="AQ53" s="1418"/>
      <c r="AR53" s="1418"/>
      <c r="AS53" s="1418"/>
      <c r="AT53" s="1428"/>
    </row>
    <row r="54" spans="1:46" s="1074" customFormat="1" ht="21.75" customHeight="1" thickTop="1">
      <c r="A54" s="2090" t="s">
        <v>406</v>
      </c>
      <c r="B54" s="1548" t="s">
        <v>271</v>
      </c>
      <c r="C54" s="1549"/>
      <c r="D54" s="1549"/>
      <c r="E54" s="1549"/>
      <c r="F54" s="1549"/>
      <c r="G54" s="1549"/>
      <c r="H54" s="1550"/>
      <c r="I54" s="2077" t="s">
        <v>121</v>
      </c>
      <c r="J54" s="2077"/>
      <c r="K54" s="2077"/>
      <c r="L54" s="2077"/>
      <c r="M54" s="2077"/>
      <c r="N54" s="2077"/>
      <c r="O54" s="2079"/>
      <c r="P54" s="2077" t="s">
        <v>122</v>
      </c>
      <c r="Q54" s="2077"/>
      <c r="R54" s="2077"/>
      <c r="S54" s="2077"/>
      <c r="T54" s="2077"/>
      <c r="U54" s="2077"/>
      <c r="V54" s="2077"/>
      <c r="W54" s="2076" t="s">
        <v>123</v>
      </c>
      <c r="X54" s="2077"/>
      <c r="Y54" s="2077"/>
      <c r="Z54" s="2077"/>
      <c r="AA54" s="2077"/>
      <c r="AB54" s="2077"/>
      <c r="AC54" s="2077"/>
      <c r="AD54" s="2077"/>
      <c r="AE54" s="2079"/>
      <c r="AF54" s="2076" t="s">
        <v>272</v>
      </c>
      <c r="AG54" s="2077"/>
      <c r="AH54" s="2077"/>
      <c r="AI54" s="2077"/>
      <c r="AJ54" s="2079"/>
      <c r="AK54" s="2077" t="s">
        <v>311</v>
      </c>
      <c r="AL54" s="2077"/>
      <c r="AM54" s="2077"/>
      <c r="AN54" s="2077"/>
      <c r="AO54" s="2083" t="s">
        <v>5</v>
      </c>
      <c r="AP54" s="2084"/>
      <c r="AQ54" s="2084"/>
      <c r="AR54" s="2084"/>
      <c r="AS54" s="2084"/>
      <c r="AT54" s="2085"/>
    </row>
    <row r="55" spans="1:46" s="1380" customFormat="1" ht="21.75" customHeight="1">
      <c r="A55" s="2091"/>
      <c r="B55" s="1527"/>
      <c r="C55" s="1525"/>
      <c r="D55" s="1528"/>
      <c r="E55" s="1525"/>
      <c r="F55" s="1520"/>
      <c r="G55" s="1521" t="s">
        <v>275</v>
      </c>
      <c r="H55" s="1522"/>
      <c r="I55" s="1525"/>
      <c r="J55" s="1525"/>
      <c r="K55" s="1525"/>
      <c r="L55" s="1525"/>
      <c r="M55" s="1525"/>
      <c r="N55" s="1525"/>
      <c r="O55" s="1531"/>
      <c r="P55" s="1525"/>
      <c r="Q55" s="1525"/>
      <c r="R55" s="1525"/>
      <c r="S55" s="1525"/>
      <c r="T55" s="1525"/>
      <c r="U55" s="1525"/>
      <c r="V55" s="1525"/>
      <c r="W55" s="1527"/>
      <c r="X55" s="1525"/>
      <c r="Y55" s="1525"/>
      <c r="Z55" s="1525"/>
      <c r="AA55" s="1525"/>
      <c r="AB55" s="1525"/>
      <c r="AC55" s="1520"/>
      <c r="AD55" s="1525"/>
      <c r="AE55" s="1531"/>
      <c r="AF55" s="1527"/>
      <c r="AG55" s="1525"/>
      <c r="AH55" s="1525"/>
      <c r="AI55" s="1525"/>
      <c r="AJ55" s="1531"/>
      <c r="AK55" s="1525"/>
      <c r="AL55" s="1525"/>
      <c r="AM55" s="1525"/>
      <c r="AN55" s="1525"/>
      <c r="AO55" s="1524"/>
      <c r="AP55" s="1525"/>
      <c r="AQ55" s="1525"/>
      <c r="AR55" s="1525"/>
      <c r="AS55" s="1525"/>
      <c r="AT55" s="1526"/>
    </row>
    <row r="56" spans="1:46" s="1380" customFormat="1" ht="21.75" customHeight="1">
      <c r="A56" s="2091"/>
      <c r="B56" s="1527"/>
      <c r="C56" s="1525"/>
      <c r="D56" s="1528"/>
      <c r="E56" s="1525"/>
      <c r="F56" s="1525" t="s">
        <v>273</v>
      </c>
      <c r="G56" s="1528" t="s">
        <v>264</v>
      </c>
      <c r="H56" s="1530"/>
      <c r="I56" s="1525"/>
      <c r="J56" s="1525"/>
      <c r="K56" s="1525"/>
      <c r="L56" s="1525"/>
      <c r="M56" s="1525"/>
      <c r="N56" s="1525"/>
      <c r="O56" s="1531"/>
      <c r="P56" s="1525"/>
      <c r="Q56" s="1525"/>
      <c r="R56" s="1525"/>
      <c r="S56" s="1525"/>
      <c r="T56" s="1525"/>
      <c r="U56" s="1525"/>
      <c r="V56" s="1525"/>
      <c r="W56" s="1527"/>
      <c r="X56" s="1525"/>
      <c r="Y56" s="1525"/>
      <c r="Z56" s="1525"/>
      <c r="AA56" s="1525"/>
      <c r="AB56" s="1525"/>
      <c r="AC56" s="1525"/>
      <c r="AD56" s="1525"/>
      <c r="AE56" s="1531"/>
      <c r="AF56" s="1527"/>
      <c r="AG56" s="1525"/>
      <c r="AH56" s="1525"/>
      <c r="AI56" s="1525"/>
      <c r="AJ56" s="1531"/>
      <c r="AK56" s="1525"/>
      <c r="AL56" s="1525"/>
      <c r="AM56" s="1525"/>
      <c r="AN56" s="1525"/>
      <c r="AO56" s="1524"/>
      <c r="AP56" s="1528"/>
      <c r="AQ56" s="1528"/>
      <c r="AR56" s="1528"/>
      <c r="AS56" s="1528"/>
      <c r="AT56" s="1526"/>
    </row>
    <row r="57" spans="1:46" s="1074" customFormat="1" ht="21.75" customHeight="1" thickBot="1">
      <c r="A57" s="2091"/>
      <c r="B57" s="1532"/>
      <c r="C57" s="1537"/>
      <c r="D57" s="1533"/>
      <c r="E57" s="1533"/>
      <c r="F57" s="1537" t="s">
        <v>274</v>
      </c>
      <c r="G57" s="1533" t="s">
        <v>326</v>
      </c>
      <c r="H57" s="1535" t="s">
        <v>276</v>
      </c>
      <c r="I57" s="1533">
        <v>12</v>
      </c>
      <c r="J57" s="1533">
        <v>10</v>
      </c>
      <c r="K57" s="1533"/>
      <c r="L57" s="1533">
        <v>9</v>
      </c>
      <c r="M57" s="1533">
        <v>8</v>
      </c>
      <c r="N57" s="1533">
        <v>7</v>
      </c>
      <c r="O57" s="1551" t="s">
        <v>291</v>
      </c>
      <c r="P57" s="1533">
        <v>12</v>
      </c>
      <c r="Q57" s="1533">
        <v>10</v>
      </c>
      <c r="R57" s="1533"/>
      <c r="S57" s="1533">
        <v>9</v>
      </c>
      <c r="T57" s="1533">
        <v>8</v>
      </c>
      <c r="U57" s="1533">
        <v>7</v>
      </c>
      <c r="V57" s="1537" t="s">
        <v>291</v>
      </c>
      <c r="W57" s="1552">
        <v>12</v>
      </c>
      <c r="X57" s="1533">
        <v>11</v>
      </c>
      <c r="Y57" s="1533"/>
      <c r="Z57" s="1533">
        <v>10</v>
      </c>
      <c r="AA57" s="1533">
        <v>9</v>
      </c>
      <c r="AB57" s="1533">
        <v>8</v>
      </c>
      <c r="AC57" s="1533">
        <v>7</v>
      </c>
      <c r="AD57" s="1537" t="s">
        <v>291</v>
      </c>
      <c r="AE57" s="1538"/>
      <c r="AF57" s="1532"/>
      <c r="AG57" s="1533">
        <v>9</v>
      </c>
      <c r="AH57" s="1533"/>
      <c r="AI57" s="1533">
        <v>8</v>
      </c>
      <c r="AJ57" s="1551" t="s">
        <v>291</v>
      </c>
      <c r="AK57" s="1553"/>
      <c r="AL57" s="1533">
        <v>10</v>
      </c>
      <c r="AM57" s="1533">
        <v>9</v>
      </c>
      <c r="AN57" s="1537" t="s">
        <v>291</v>
      </c>
      <c r="AO57" s="1554"/>
      <c r="AP57" s="1533">
        <v>8</v>
      </c>
      <c r="AQ57" s="1533"/>
      <c r="AR57" s="1533">
        <v>8</v>
      </c>
      <c r="AS57" s="1533">
        <v>8</v>
      </c>
      <c r="AT57" s="1555" t="s">
        <v>291</v>
      </c>
    </row>
    <row r="58" spans="1:46" s="1074" customFormat="1" ht="19.5" customHeight="1">
      <c r="A58" s="2091"/>
      <c r="B58" s="2055"/>
      <c r="C58" s="1389"/>
      <c r="D58" s="1389"/>
      <c r="E58" s="1389"/>
      <c r="F58" s="1370">
        <f aca="true" t="shared" si="37" ref="F58:F70">O58+V58+AD58+AJ58+AN58</f>
        <v>8</v>
      </c>
      <c r="G58" s="1389"/>
      <c r="H58" s="2056"/>
      <c r="I58" s="1367"/>
      <c r="J58" s="1367"/>
      <c r="K58" s="1364"/>
      <c r="L58" s="1367"/>
      <c r="M58" s="1367"/>
      <c r="N58" s="1367"/>
      <c r="O58" s="1414"/>
      <c r="R58" s="1467"/>
      <c r="S58" s="1429"/>
      <c r="T58" s="1429"/>
      <c r="U58" s="1429"/>
      <c r="V58" s="1429"/>
      <c r="W58" s="1386"/>
      <c r="X58" s="1383"/>
      <c r="Y58" s="1387"/>
      <c r="Z58" s="1383"/>
      <c r="AA58" s="1383"/>
      <c r="AB58" s="1364">
        <v>1</v>
      </c>
      <c r="AC58" s="1367"/>
      <c r="AD58" s="1468">
        <f>SUM(W58*$X$57)+(X58*$X$57)+(Z58*$Z$57)+(AA58*$AA$57)+(AB58*$AB$57)+(AC58*$AC$57)</f>
        <v>8</v>
      </c>
      <c r="AE58" s="2053">
        <v>1</v>
      </c>
      <c r="AF58" s="1402"/>
      <c r="AG58" s="1380"/>
      <c r="AH58" s="1410"/>
      <c r="AI58" s="1367"/>
      <c r="AJ58" s="1409"/>
      <c r="AM58" s="1367"/>
      <c r="AN58" s="1429"/>
      <c r="AO58" s="1412"/>
      <c r="AP58" s="1367"/>
      <c r="AQ58" s="1380"/>
      <c r="AR58" s="1367"/>
      <c r="AS58" s="1380"/>
      <c r="AT58" s="1382"/>
    </row>
    <row r="59" spans="1:48" s="1074" customFormat="1" ht="19.5" customHeight="1">
      <c r="A59" s="2091"/>
      <c r="B59" s="1374" t="s">
        <v>133</v>
      </c>
      <c r="C59" s="1370"/>
      <c r="D59" s="1370"/>
      <c r="E59" s="1389"/>
      <c r="F59" s="1370">
        <f t="shared" si="37"/>
        <v>318</v>
      </c>
      <c r="G59" s="1370">
        <f aca="true" t="shared" si="38" ref="G59:G70">AT59</f>
        <v>32</v>
      </c>
      <c r="H59" s="2057">
        <f aca="true" t="shared" si="39" ref="H59:H70">F59+G59</f>
        <v>350</v>
      </c>
      <c r="I59" s="1367">
        <v>0.5</v>
      </c>
      <c r="J59" s="1367"/>
      <c r="K59" s="1364"/>
      <c r="L59" s="1367"/>
      <c r="M59" s="1367">
        <v>8</v>
      </c>
      <c r="N59" s="1367"/>
      <c r="O59" s="1414">
        <f>SUM(J59*$J$57)+(L59*$L$57)+(M59*$M$57)+(N59*$N$57)+($I$57*I59)</f>
        <v>70</v>
      </c>
      <c r="P59" s="1429">
        <v>2</v>
      </c>
      <c r="Q59" s="1429"/>
      <c r="R59" s="1469">
        <f>P59+Q59+T59+U59+S59</f>
        <v>8</v>
      </c>
      <c r="S59" s="1429">
        <v>2</v>
      </c>
      <c r="T59" s="1429">
        <v>4</v>
      </c>
      <c r="U59" s="1429"/>
      <c r="V59" s="1383">
        <f>SUM(P59*P$57)+(Q59*Q$57)+(S$57*S59)+(T$57*T59)+(U$57*U59)</f>
        <v>74</v>
      </c>
      <c r="W59" s="1363"/>
      <c r="X59" s="1367"/>
      <c r="Y59" s="1430"/>
      <c r="Z59" s="1367"/>
      <c r="AA59" s="1367">
        <v>3</v>
      </c>
      <c r="AB59" s="1367">
        <v>9</v>
      </c>
      <c r="AC59" s="1367"/>
      <c r="AD59" s="1383">
        <f>SUM(W59*$X$57)+(X59*$X$57)+(Z59*$Z$57)+(AA59*$AA$57)+(AB59*$AB$57)+(AC59*$AC$57)</f>
        <v>99</v>
      </c>
      <c r="AE59" s="1367">
        <f>SUM(W59:AC59)</f>
        <v>12</v>
      </c>
      <c r="AF59" s="1363" t="s">
        <v>133</v>
      </c>
      <c r="AG59" s="1367"/>
      <c r="AH59" s="1431"/>
      <c r="AI59" s="1367">
        <f>AG22</f>
        <v>6</v>
      </c>
      <c r="AJ59" s="1414">
        <f aca="true" t="shared" si="40" ref="AJ59:AJ70">SUM(AG59*$AG$57)+(AI59*$AI$57)</f>
        <v>48</v>
      </c>
      <c r="AK59" s="1363" t="s">
        <v>133</v>
      </c>
      <c r="AL59" s="1429"/>
      <c r="AM59" s="1429">
        <f>AL22</f>
        <v>3</v>
      </c>
      <c r="AN59" s="1414">
        <f aca="true" t="shared" si="41" ref="AN59:AN64">SUM(AL59*$AL$57)+(AM59*$AM$57)</f>
        <v>27</v>
      </c>
      <c r="AO59" s="1377" t="s">
        <v>133</v>
      </c>
      <c r="AP59" s="1367">
        <f aca="true" t="shared" si="42" ref="AP59:AP70">$AR22*$AP$57</f>
        <v>0</v>
      </c>
      <c r="AQ59" s="1367">
        <f aca="true" t="shared" si="43" ref="AQ59:AQ70">AS22*AQ57</f>
        <v>0</v>
      </c>
      <c r="AR59" s="1367">
        <f aca="true" t="shared" si="44" ref="AR59:AR70">$AS22*$AR$57</f>
        <v>16</v>
      </c>
      <c r="AS59" s="1367">
        <f aca="true" t="shared" si="45" ref="AS59:AS70">$AT22*$AS$57</f>
        <v>16</v>
      </c>
      <c r="AT59" s="1416">
        <f>SUM(AP59+AR59+AS59)</f>
        <v>32</v>
      </c>
      <c r="AV59" s="1367"/>
    </row>
    <row r="60" spans="1:48" s="1074" customFormat="1" ht="19.5" customHeight="1">
      <c r="A60" s="2091"/>
      <c r="B60" s="1374" t="s">
        <v>261</v>
      </c>
      <c r="C60" s="1370"/>
      <c r="D60" s="1370"/>
      <c r="E60" s="1389"/>
      <c r="F60" s="1370">
        <f t="shared" si="37"/>
        <v>280</v>
      </c>
      <c r="G60" s="1370">
        <f t="shared" si="38"/>
        <v>32</v>
      </c>
      <c r="H60" s="2057">
        <f t="shared" si="39"/>
        <v>312</v>
      </c>
      <c r="I60" s="1367"/>
      <c r="J60" s="1367"/>
      <c r="K60" s="1364"/>
      <c r="L60" s="1367"/>
      <c r="M60" s="1367">
        <v>10</v>
      </c>
      <c r="N60" s="1367"/>
      <c r="O60" s="1414">
        <f aca="true" t="shared" si="46" ref="O60:O70">SUM(J60*$J$57)+(L60*$L$57)+(M60*$M$57)+(N60*$N$57)+($I$57*I60)</f>
        <v>80</v>
      </c>
      <c r="P60" s="1429"/>
      <c r="Q60" s="1429"/>
      <c r="R60" s="1469">
        <f aca="true" t="shared" si="47" ref="R60:R70">P60+Q60+T60+U60+S60</f>
        <v>5</v>
      </c>
      <c r="S60" s="1429">
        <v>1</v>
      </c>
      <c r="T60" s="1429">
        <v>4</v>
      </c>
      <c r="U60" s="1429"/>
      <c r="V60" s="1383">
        <f aca="true" t="shared" si="48" ref="V60:V70">SUM(P60*P$57)+(Q60*Q$57)+(S$57*S60)+(T$57*T60)+(U$57*U60)</f>
        <v>41</v>
      </c>
      <c r="W60" s="1363"/>
      <c r="X60" s="1367"/>
      <c r="Y60" s="1430"/>
      <c r="Z60" s="1367"/>
      <c r="AA60" s="1367">
        <v>4</v>
      </c>
      <c r="AB60" s="1367">
        <v>7</v>
      </c>
      <c r="AC60" s="1367"/>
      <c r="AD60" s="1383">
        <f aca="true" t="shared" si="49" ref="AD60:AD70">SUM(W60*$X$57)+(X60*$X$57)+(Z60*$Z$57)+(AA60*$AA$57)+(AB60*$AB$57)+(AC60*$AC$57)</f>
        <v>92</v>
      </c>
      <c r="AE60" s="1367">
        <f aca="true" t="shared" si="50" ref="AE60:AE70">SUM(W60:AC60)</f>
        <v>11</v>
      </c>
      <c r="AF60" s="1363" t="s">
        <v>261</v>
      </c>
      <c r="AG60" s="1367"/>
      <c r="AH60" s="1410"/>
      <c r="AI60" s="1367">
        <f aca="true" t="shared" si="51" ref="AI60:AI70">AG23</f>
        <v>5</v>
      </c>
      <c r="AJ60" s="1414">
        <f t="shared" si="40"/>
        <v>40</v>
      </c>
      <c r="AK60" s="1363" t="s">
        <v>261</v>
      </c>
      <c r="AL60" s="1429"/>
      <c r="AM60" s="1429">
        <f aca="true" t="shared" si="52" ref="AM60:AM70">AL23</f>
        <v>3</v>
      </c>
      <c r="AN60" s="1414">
        <f t="shared" si="41"/>
        <v>27</v>
      </c>
      <c r="AO60" s="1377" t="s">
        <v>261</v>
      </c>
      <c r="AP60" s="1367">
        <f t="shared" si="42"/>
        <v>0</v>
      </c>
      <c r="AQ60" s="1367">
        <f t="shared" si="43"/>
        <v>0</v>
      </c>
      <c r="AR60" s="1367">
        <f t="shared" si="44"/>
        <v>16</v>
      </c>
      <c r="AS60" s="1367">
        <f t="shared" si="45"/>
        <v>16</v>
      </c>
      <c r="AT60" s="1416">
        <f aca="true" t="shared" si="53" ref="AT60:AT70">SUM(AP60+AR60+AS60)</f>
        <v>32</v>
      </c>
      <c r="AV60" s="1367"/>
    </row>
    <row r="61" spans="1:48" s="1074" customFormat="1" ht="19.5" customHeight="1">
      <c r="A61" s="2091"/>
      <c r="B61" s="1374" t="s">
        <v>163</v>
      </c>
      <c r="C61" s="1370"/>
      <c r="D61" s="1370"/>
      <c r="E61" s="1389"/>
      <c r="F61" s="1370">
        <f t="shared" si="37"/>
        <v>315</v>
      </c>
      <c r="G61" s="1370">
        <f t="shared" si="38"/>
        <v>48</v>
      </c>
      <c r="H61" s="2057">
        <f t="shared" si="39"/>
        <v>363</v>
      </c>
      <c r="I61" s="1367"/>
      <c r="J61" s="1367"/>
      <c r="K61" s="1364"/>
      <c r="L61" s="1367"/>
      <c r="M61" s="1367">
        <v>10</v>
      </c>
      <c r="N61" s="1367"/>
      <c r="O61" s="1414">
        <f t="shared" si="46"/>
        <v>80</v>
      </c>
      <c r="P61" s="1429"/>
      <c r="Q61" s="1429"/>
      <c r="R61" s="1469">
        <f t="shared" si="47"/>
        <v>6</v>
      </c>
      <c r="S61" s="1429"/>
      <c r="T61" s="1429">
        <v>6</v>
      </c>
      <c r="U61" s="1429"/>
      <c r="V61" s="1383">
        <f t="shared" si="48"/>
        <v>48</v>
      </c>
      <c r="W61" s="1363"/>
      <c r="X61" s="1367"/>
      <c r="Y61" s="1430"/>
      <c r="Z61" s="1367">
        <v>3</v>
      </c>
      <c r="AA61" s="1367">
        <v>2</v>
      </c>
      <c r="AB61" s="1367">
        <v>8</v>
      </c>
      <c r="AC61" s="1367"/>
      <c r="AD61" s="1383">
        <f t="shared" si="49"/>
        <v>112</v>
      </c>
      <c r="AE61" s="1367">
        <f t="shared" si="50"/>
        <v>13</v>
      </c>
      <c r="AF61" s="1363" t="s">
        <v>163</v>
      </c>
      <c r="AG61" s="1367"/>
      <c r="AH61" s="1431"/>
      <c r="AI61" s="1367">
        <f t="shared" si="51"/>
        <v>6</v>
      </c>
      <c r="AJ61" s="1414">
        <f t="shared" si="40"/>
        <v>48</v>
      </c>
      <c r="AK61" s="1363" t="s">
        <v>163</v>
      </c>
      <c r="AL61" s="1429"/>
      <c r="AM61" s="1429">
        <f t="shared" si="52"/>
        <v>3</v>
      </c>
      <c r="AN61" s="1414">
        <f t="shared" si="41"/>
        <v>27</v>
      </c>
      <c r="AO61" s="1377" t="s">
        <v>163</v>
      </c>
      <c r="AP61" s="1367">
        <f t="shared" si="42"/>
        <v>16</v>
      </c>
      <c r="AQ61" s="1367">
        <f t="shared" si="43"/>
        <v>0</v>
      </c>
      <c r="AR61" s="1367">
        <f t="shared" si="44"/>
        <v>16</v>
      </c>
      <c r="AS61" s="1367">
        <f t="shared" si="45"/>
        <v>16</v>
      </c>
      <c r="AT61" s="1416">
        <f t="shared" si="53"/>
        <v>48</v>
      </c>
      <c r="AV61" s="1367"/>
    </row>
    <row r="62" spans="1:48" s="1074" customFormat="1" ht="19.5" customHeight="1">
      <c r="A62" s="2091"/>
      <c r="B62" s="1374" t="s">
        <v>262</v>
      </c>
      <c r="C62" s="1370"/>
      <c r="D62" s="1370"/>
      <c r="E62" s="1389"/>
      <c r="F62" s="1370">
        <f t="shared" si="37"/>
        <v>304</v>
      </c>
      <c r="G62" s="1370">
        <f t="shared" si="38"/>
        <v>72</v>
      </c>
      <c r="H62" s="2057">
        <f t="shared" si="39"/>
        <v>376</v>
      </c>
      <c r="I62" s="1367"/>
      <c r="J62" s="1367"/>
      <c r="K62" s="1364"/>
      <c r="L62" s="1367">
        <v>1</v>
      </c>
      <c r="M62" s="1367">
        <v>8</v>
      </c>
      <c r="N62" s="1367"/>
      <c r="O62" s="1414">
        <f t="shared" si="46"/>
        <v>73</v>
      </c>
      <c r="P62" s="1429"/>
      <c r="Q62" s="1429"/>
      <c r="R62" s="1469">
        <f t="shared" si="47"/>
        <v>7</v>
      </c>
      <c r="S62" s="1429"/>
      <c r="T62" s="1429">
        <v>7</v>
      </c>
      <c r="U62" s="1429"/>
      <c r="V62" s="1383">
        <f t="shared" si="48"/>
        <v>56</v>
      </c>
      <c r="W62" s="1363"/>
      <c r="X62" s="1367"/>
      <c r="Y62" s="1430"/>
      <c r="Z62" s="1367"/>
      <c r="AA62" s="1367">
        <v>4</v>
      </c>
      <c r="AB62" s="1367">
        <v>8</v>
      </c>
      <c r="AC62" s="1367"/>
      <c r="AD62" s="1383">
        <f t="shared" si="49"/>
        <v>100</v>
      </c>
      <c r="AE62" s="1367">
        <f t="shared" si="50"/>
        <v>12</v>
      </c>
      <c r="AF62" s="1363" t="s">
        <v>262</v>
      </c>
      <c r="AG62" s="1367"/>
      <c r="AH62" s="1410"/>
      <c r="AI62" s="1367">
        <f t="shared" si="51"/>
        <v>6</v>
      </c>
      <c r="AJ62" s="1414">
        <f t="shared" si="40"/>
        <v>48</v>
      </c>
      <c r="AK62" s="1363" t="s">
        <v>262</v>
      </c>
      <c r="AL62" s="1429"/>
      <c r="AM62" s="1429">
        <f t="shared" si="52"/>
        <v>3</v>
      </c>
      <c r="AN62" s="1414">
        <f t="shared" si="41"/>
        <v>27</v>
      </c>
      <c r="AO62" s="1377" t="s">
        <v>262</v>
      </c>
      <c r="AP62" s="1367">
        <f t="shared" si="42"/>
        <v>32</v>
      </c>
      <c r="AQ62" s="1367">
        <f t="shared" si="43"/>
        <v>0</v>
      </c>
      <c r="AR62" s="1367">
        <f t="shared" si="44"/>
        <v>24</v>
      </c>
      <c r="AS62" s="1367">
        <f t="shared" si="45"/>
        <v>16</v>
      </c>
      <c r="AT62" s="1416">
        <f t="shared" si="53"/>
        <v>72</v>
      </c>
      <c r="AV62" s="1367"/>
    </row>
    <row r="63" spans="1:48" s="1074" customFormat="1" ht="19.5" customHeight="1">
      <c r="A63" s="2091"/>
      <c r="B63" s="1374" t="s">
        <v>177</v>
      </c>
      <c r="C63" s="1370"/>
      <c r="D63" s="1370"/>
      <c r="E63" s="1389"/>
      <c r="F63" s="1370">
        <f t="shared" si="37"/>
        <v>293</v>
      </c>
      <c r="G63" s="1370">
        <f t="shared" si="38"/>
        <v>64</v>
      </c>
      <c r="H63" s="2057">
        <f t="shared" si="39"/>
        <v>357</v>
      </c>
      <c r="I63" s="1367"/>
      <c r="J63" s="1367">
        <v>2</v>
      </c>
      <c r="K63" s="1364"/>
      <c r="L63" s="1367"/>
      <c r="M63" s="1367">
        <v>6</v>
      </c>
      <c r="N63" s="1367"/>
      <c r="O63" s="1414">
        <f t="shared" si="46"/>
        <v>68</v>
      </c>
      <c r="P63" s="1429"/>
      <c r="Q63" s="1429"/>
      <c r="R63" s="1469">
        <f t="shared" si="47"/>
        <v>6</v>
      </c>
      <c r="S63" s="1429"/>
      <c r="T63" s="1429">
        <v>6</v>
      </c>
      <c r="U63" s="1429"/>
      <c r="V63" s="1383">
        <f t="shared" si="48"/>
        <v>48</v>
      </c>
      <c r="W63" s="1363">
        <v>1</v>
      </c>
      <c r="X63" s="1367"/>
      <c r="Y63" s="1430"/>
      <c r="Z63" s="1367"/>
      <c r="AA63" s="1367">
        <v>1</v>
      </c>
      <c r="AB63" s="1367">
        <v>10</v>
      </c>
      <c r="AC63" s="1367"/>
      <c r="AD63" s="1383">
        <f>SUM(W63*$W$57)+(X63*$X$57)+(Z63*$Z$57)+(AA63*$AA$57)+(AB63*$AB$57)+(AC63*$AC$57)</f>
        <v>101</v>
      </c>
      <c r="AE63" s="1367">
        <f t="shared" si="50"/>
        <v>12</v>
      </c>
      <c r="AF63" s="1363" t="s">
        <v>177</v>
      </c>
      <c r="AG63" s="1367">
        <v>1</v>
      </c>
      <c r="AH63" s="1431"/>
      <c r="AI63" s="1367">
        <v>5</v>
      </c>
      <c r="AJ63" s="1414">
        <f t="shared" si="40"/>
        <v>49</v>
      </c>
      <c r="AK63" s="1363" t="s">
        <v>177</v>
      </c>
      <c r="AL63" s="1429"/>
      <c r="AM63" s="1429">
        <f t="shared" si="52"/>
        <v>3</v>
      </c>
      <c r="AN63" s="1414">
        <f t="shared" si="41"/>
        <v>27</v>
      </c>
      <c r="AO63" s="1377" t="s">
        <v>177</v>
      </c>
      <c r="AP63" s="1367">
        <f t="shared" si="42"/>
        <v>32</v>
      </c>
      <c r="AQ63" s="1367">
        <f t="shared" si="43"/>
        <v>0</v>
      </c>
      <c r="AR63" s="1367">
        <f t="shared" si="44"/>
        <v>16</v>
      </c>
      <c r="AS63" s="1367">
        <f t="shared" si="45"/>
        <v>16</v>
      </c>
      <c r="AT63" s="1416">
        <f t="shared" si="53"/>
        <v>64</v>
      </c>
      <c r="AV63" s="1367"/>
    </row>
    <row r="64" spans="1:48" s="1074" customFormat="1" ht="19.5" customHeight="1">
      <c r="A64" s="2091"/>
      <c r="B64" s="1374" t="s">
        <v>251</v>
      </c>
      <c r="C64" s="1370"/>
      <c r="D64" s="1370"/>
      <c r="E64" s="1389"/>
      <c r="F64" s="1370">
        <f t="shared" si="37"/>
        <v>291</v>
      </c>
      <c r="G64" s="1370">
        <f t="shared" si="38"/>
        <v>80</v>
      </c>
      <c r="H64" s="2057">
        <f t="shared" si="39"/>
        <v>371</v>
      </c>
      <c r="I64" s="1367"/>
      <c r="J64" s="1367">
        <v>2</v>
      </c>
      <c r="K64" s="1364"/>
      <c r="L64" s="1367"/>
      <c r="M64" s="1432">
        <v>6</v>
      </c>
      <c r="N64" s="1367"/>
      <c r="O64" s="1414">
        <f t="shared" si="46"/>
        <v>68</v>
      </c>
      <c r="P64" s="1429"/>
      <c r="Q64" s="1429"/>
      <c r="R64" s="1469">
        <f t="shared" si="47"/>
        <v>7</v>
      </c>
      <c r="S64" s="1429">
        <v>1</v>
      </c>
      <c r="T64" s="1429">
        <v>6</v>
      </c>
      <c r="U64" s="1429"/>
      <c r="V64" s="1383">
        <f t="shared" si="48"/>
        <v>57</v>
      </c>
      <c r="W64" s="1363"/>
      <c r="X64" s="1367"/>
      <c r="Y64" s="1430"/>
      <c r="Z64" s="1367"/>
      <c r="AA64" s="1367">
        <v>3</v>
      </c>
      <c r="AB64" s="1367">
        <v>8</v>
      </c>
      <c r="AC64" s="1367"/>
      <c r="AD64" s="1383">
        <f t="shared" si="49"/>
        <v>91</v>
      </c>
      <c r="AE64" s="1367">
        <f t="shared" si="50"/>
        <v>11</v>
      </c>
      <c r="AF64" s="1363" t="s">
        <v>251</v>
      </c>
      <c r="AG64" s="1367"/>
      <c r="AH64" s="1410"/>
      <c r="AI64" s="1367">
        <f t="shared" si="51"/>
        <v>6</v>
      </c>
      <c r="AJ64" s="1414">
        <f t="shared" si="40"/>
        <v>48</v>
      </c>
      <c r="AK64" s="1363" t="s">
        <v>251</v>
      </c>
      <c r="AL64" s="1429"/>
      <c r="AM64" s="1429">
        <f t="shared" si="52"/>
        <v>3</v>
      </c>
      <c r="AN64" s="1414">
        <f t="shared" si="41"/>
        <v>27</v>
      </c>
      <c r="AO64" s="1377" t="s">
        <v>251</v>
      </c>
      <c r="AP64" s="1367">
        <f t="shared" si="42"/>
        <v>40</v>
      </c>
      <c r="AQ64" s="1367">
        <f t="shared" si="43"/>
        <v>0</v>
      </c>
      <c r="AR64" s="1367">
        <f t="shared" si="44"/>
        <v>24</v>
      </c>
      <c r="AS64" s="1367">
        <f t="shared" si="45"/>
        <v>16</v>
      </c>
      <c r="AT64" s="1416">
        <f t="shared" si="53"/>
        <v>80</v>
      </c>
      <c r="AV64" s="1367"/>
    </row>
    <row r="65" spans="1:48" s="1074" customFormat="1" ht="19.5" customHeight="1">
      <c r="A65" s="2091"/>
      <c r="B65" s="1374" t="s">
        <v>266</v>
      </c>
      <c r="C65" s="1370"/>
      <c r="D65" s="1370"/>
      <c r="E65" s="1370"/>
      <c r="F65" s="1370">
        <f t="shared" si="37"/>
        <v>299</v>
      </c>
      <c r="G65" s="1370">
        <f t="shared" si="38"/>
        <v>72</v>
      </c>
      <c r="H65" s="2057">
        <f t="shared" si="39"/>
        <v>371</v>
      </c>
      <c r="I65" s="1367">
        <v>1</v>
      </c>
      <c r="J65" s="1367">
        <v>1</v>
      </c>
      <c r="K65" s="1364"/>
      <c r="L65" s="1367">
        <v>3</v>
      </c>
      <c r="M65" s="1367">
        <v>4</v>
      </c>
      <c r="N65" s="1367"/>
      <c r="O65" s="1414">
        <f t="shared" si="46"/>
        <v>81</v>
      </c>
      <c r="P65" s="1429">
        <v>0.5</v>
      </c>
      <c r="Q65" s="1429"/>
      <c r="R65" s="1469">
        <f t="shared" si="47"/>
        <v>6.5</v>
      </c>
      <c r="S65" s="1429"/>
      <c r="T65" s="1367">
        <v>6</v>
      </c>
      <c r="U65" s="1367"/>
      <c r="V65" s="1383">
        <f t="shared" si="48"/>
        <v>54</v>
      </c>
      <c r="W65" s="1363"/>
      <c r="X65" s="1367"/>
      <c r="Y65" s="1430"/>
      <c r="Z65" s="1367"/>
      <c r="AA65" s="1367">
        <v>1</v>
      </c>
      <c r="AB65" s="1367">
        <v>10</v>
      </c>
      <c r="AC65" s="1367"/>
      <c r="AD65" s="1383">
        <f t="shared" si="49"/>
        <v>89</v>
      </c>
      <c r="AE65" s="1367">
        <f t="shared" si="50"/>
        <v>11</v>
      </c>
      <c r="AF65" s="1363" t="s">
        <v>266</v>
      </c>
      <c r="AG65" s="1367"/>
      <c r="AH65" s="1431"/>
      <c r="AI65" s="1367">
        <f t="shared" si="51"/>
        <v>6</v>
      </c>
      <c r="AJ65" s="1414">
        <f t="shared" si="40"/>
        <v>48</v>
      </c>
      <c r="AK65" s="1363" t="s">
        <v>266</v>
      </c>
      <c r="AL65" s="1367"/>
      <c r="AM65" s="1429">
        <f t="shared" si="52"/>
        <v>3</v>
      </c>
      <c r="AN65" s="1414">
        <v>27</v>
      </c>
      <c r="AO65" s="1377" t="s">
        <v>266</v>
      </c>
      <c r="AP65" s="1367">
        <f t="shared" si="42"/>
        <v>32</v>
      </c>
      <c r="AQ65" s="1367">
        <f t="shared" si="43"/>
        <v>0</v>
      </c>
      <c r="AR65" s="1367">
        <f t="shared" si="44"/>
        <v>24</v>
      </c>
      <c r="AS65" s="1367">
        <f t="shared" si="45"/>
        <v>16</v>
      </c>
      <c r="AT65" s="1416">
        <f t="shared" si="53"/>
        <v>72</v>
      </c>
      <c r="AV65" s="1367"/>
    </row>
    <row r="66" spans="1:48" s="1074" customFormat="1" ht="19.5" customHeight="1">
      <c r="A66" s="2091"/>
      <c r="B66" s="1374" t="s">
        <v>205</v>
      </c>
      <c r="C66" s="1370"/>
      <c r="D66" s="1370"/>
      <c r="E66" s="1370"/>
      <c r="F66" s="1370">
        <f t="shared" si="37"/>
        <v>287</v>
      </c>
      <c r="G66" s="1370">
        <f t="shared" si="38"/>
        <v>32</v>
      </c>
      <c r="H66" s="2057">
        <f t="shared" si="39"/>
        <v>319</v>
      </c>
      <c r="I66" s="1367"/>
      <c r="J66" s="1367"/>
      <c r="K66" s="1364"/>
      <c r="L66" s="1367"/>
      <c r="M66" s="1367">
        <v>8</v>
      </c>
      <c r="N66" s="1367"/>
      <c r="O66" s="1414">
        <f t="shared" si="46"/>
        <v>64</v>
      </c>
      <c r="P66" s="1429"/>
      <c r="Q66" s="1429"/>
      <c r="R66" s="1469">
        <f t="shared" si="47"/>
        <v>5</v>
      </c>
      <c r="S66" s="1429"/>
      <c r="T66" s="1367">
        <v>5</v>
      </c>
      <c r="U66" s="1367"/>
      <c r="V66" s="1383">
        <f t="shared" si="48"/>
        <v>40</v>
      </c>
      <c r="W66" s="1363"/>
      <c r="X66" s="1367"/>
      <c r="Y66" s="1430"/>
      <c r="Z66" s="1367"/>
      <c r="AA66" s="1367">
        <v>3</v>
      </c>
      <c r="AB66" s="1367">
        <v>9</v>
      </c>
      <c r="AC66" s="1367"/>
      <c r="AD66" s="1383">
        <f t="shared" si="49"/>
        <v>99</v>
      </c>
      <c r="AE66" s="1367">
        <f t="shared" si="50"/>
        <v>12</v>
      </c>
      <c r="AF66" s="1363" t="s">
        <v>205</v>
      </c>
      <c r="AG66" s="1367"/>
      <c r="AH66" s="1431"/>
      <c r="AI66" s="1367">
        <f t="shared" si="51"/>
        <v>6</v>
      </c>
      <c r="AJ66" s="1414">
        <f t="shared" si="40"/>
        <v>48</v>
      </c>
      <c r="AK66" s="1363" t="s">
        <v>205</v>
      </c>
      <c r="AL66" s="1367"/>
      <c r="AM66" s="1429">
        <f t="shared" si="52"/>
        <v>4</v>
      </c>
      <c r="AN66" s="1414">
        <v>36</v>
      </c>
      <c r="AO66" s="1377" t="s">
        <v>205</v>
      </c>
      <c r="AP66" s="1367">
        <f t="shared" si="42"/>
        <v>32</v>
      </c>
      <c r="AQ66" s="1367">
        <f t="shared" si="43"/>
        <v>0</v>
      </c>
      <c r="AR66" s="1367">
        <f t="shared" si="44"/>
        <v>0</v>
      </c>
      <c r="AS66" s="1367">
        <f t="shared" si="45"/>
        <v>0</v>
      </c>
      <c r="AT66" s="1416">
        <f t="shared" si="53"/>
        <v>32</v>
      </c>
      <c r="AV66" s="1367"/>
    </row>
    <row r="67" spans="1:48" s="1074" customFormat="1" ht="19.5" customHeight="1">
      <c r="A67" s="2091"/>
      <c r="B67" s="1374" t="s">
        <v>263</v>
      </c>
      <c r="C67" s="1370"/>
      <c r="D67" s="1370"/>
      <c r="E67" s="1370"/>
      <c r="F67" s="1370">
        <f t="shared" si="37"/>
        <v>288</v>
      </c>
      <c r="G67" s="1370">
        <f t="shared" si="38"/>
        <v>80</v>
      </c>
      <c r="H67" s="2057">
        <f t="shared" si="39"/>
        <v>368</v>
      </c>
      <c r="I67" s="1367"/>
      <c r="J67" s="1367"/>
      <c r="K67" s="1364"/>
      <c r="L67" s="1367"/>
      <c r="M67" s="1367">
        <v>10</v>
      </c>
      <c r="N67" s="1367"/>
      <c r="O67" s="1414">
        <f t="shared" si="46"/>
        <v>80</v>
      </c>
      <c r="P67" s="1429"/>
      <c r="Q67" s="1429"/>
      <c r="R67" s="1469">
        <f t="shared" si="47"/>
        <v>7</v>
      </c>
      <c r="S67" s="1429"/>
      <c r="T67" s="1367">
        <v>7</v>
      </c>
      <c r="U67" s="1367"/>
      <c r="V67" s="1383">
        <f t="shared" si="48"/>
        <v>56</v>
      </c>
      <c r="W67" s="1363"/>
      <c r="X67" s="1367"/>
      <c r="Y67" s="1430"/>
      <c r="Z67" s="1367">
        <v>1</v>
      </c>
      <c r="AA67" s="1367">
        <v>4</v>
      </c>
      <c r="AB67" s="1367">
        <v>6</v>
      </c>
      <c r="AC67" s="1367"/>
      <c r="AD67" s="1383">
        <f t="shared" si="49"/>
        <v>94</v>
      </c>
      <c r="AE67" s="1367">
        <f t="shared" si="50"/>
        <v>11</v>
      </c>
      <c r="AF67" s="1363" t="s">
        <v>263</v>
      </c>
      <c r="AG67" s="1367"/>
      <c r="AH67" s="1431"/>
      <c r="AI67" s="1367">
        <f t="shared" si="51"/>
        <v>5</v>
      </c>
      <c r="AJ67" s="1414">
        <f t="shared" si="40"/>
        <v>40</v>
      </c>
      <c r="AK67" s="1363" t="s">
        <v>263</v>
      </c>
      <c r="AL67" s="1367"/>
      <c r="AM67" s="1429">
        <f t="shared" si="52"/>
        <v>2</v>
      </c>
      <c r="AN67" s="1414">
        <f>SUM(AL67*$AL$57)+(AM67*$AM$57)</f>
        <v>18</v>
      </c>
      <c r="AO67" s="1377" t="s">
        <v>263</v>
      </c>
      <c r="AP67" s="1367">
        <f t="shared" si="42"/>
        <v>40</v>
      </c>
      <c r="AQ67" s="1367">
        <f t="shared" si="43"/>
        <v>0</v>
      </c>
      <c r="AR67" s="1367">
        <f t="shared" si="44"/>
        <v>16</v>
      </c>
      <c r="AS67" s="1367">
        <f t="shared" si="45"/>
        <v>24</v>
      </c>
      <c r="AT67" s="1416">
        <f t="shared" si="53"/>
        <v>80</v>
      </c>
      <c r="AV67" s="1367"/>
    </row>
    <row r="68" spans="1:48" s="1074" customFormat="1" ht="19.5" customHeight="1">
      <c r="A68" s="2091"/>
      <c r="B68" s="1374" t="s">
        <v>232</v>
      </c>
      <c r="C68" s="1370"/>
      <c r="D68" s="1370"/>
      <c r="E68" s="1370"/>
      <c r="F68" s="1370">
        <f t="shared" si="37"/>
        <v>306</v>
      </c>
      <c r="G68" s="1370">
        <f t="shared" si="38"/>
        <v>64</v>
      </c>
      <c r="H68" s="2057">
        <f t="shared" si="39"/>
        <v>370</v>
      </c>
      <c r="I68" s="1367"/>
      <c r="J68" s="1367"/>
      <c r="K68" s="1364"/>
      <c r="L68" s="1367"/>
      <c r="M68" s="1367">
        <v>8</v>
      </c>
      <c r="N68" s="1367"/>
      <c r="O68" s="1414">
        <f t="shared" si="46"/>
        <v>64</v>
      </c>
      <c r="P68" s="1429"/>
      <c r="Q68" s="1429"/>
      <c r="R68" s="1469">
        <f t="shared" si="47"/>
        <v>8</v>
      </c>
      <c r="S68" s="1429">
        <v>1</v>
      </c>
      <c r="T68" s="1367">
        <v>7</v>
      </c>
      <c r="U68" s="1367"/>
      <c r="V68" s="1383">
        <f t="shared" si="48"/>
        <v>65</v>
      </c>
      <c r="W68" s="1363"/>
      <c r="X68" s="1367"/>
      <c r="Y68" s="1430"/>
      <c r="Z68" s="1367"/>
      <c r="AA68" s="1367">
        <v>4</v>
      </c>
      <c r="AB68" s="1367">
        <v>7</v>
      </c>
      <c r="AC68" s="1367"/>
      <c r="AD68" s="1383">
        <f t="shared" si="49"/>
        <v>92</v>
      </c>
      <c r="AE68" s="1367">
        <f t="shared" si="50"/>
        <v>11</v>
      </c>
      <c r="AF68" s="1363" t="s">
        <v>232</v>
      </c>
      <c r="AG68" s="1367">
        <v>1</v>
      </c>
      <c r="AH68" s="1431"/>
      <c r="AI68" s="1367">
        <v>5</v>
      </c>
      <c r="AJ68" s="1414">
        <f t="shared" si="40"/>
        <v>49</v>
      </c>
      <c r="AK68" s="1363" t="s">
        <v>232</v>
      </c>
      <c r="AL68" s="1367"/>
      <c r="AM68" s="1429">
        <f t="shared" si="52"/>
        <v>4</v>
      </c>
      <c r="AN68" s="1414">
        <f>SUM(AL68*$AL$57)+(AM68*$AM$57)</f>
        <v>36</v>
      </c>
      <c r="AO68" s="1377" t="s">
        <v>232</v>
      </c>
      <c r="AP68" s="1367">
        <f t="shared" si="42"/>
        <v>32</v>
      </c>
      <c r="AQ68" s="1367">
        <f t="shared" si="43"/>
        <v>0</v>
      </c>
      <c r="AR68" s="1367">
        <f t="shared" si="44"/>
        <v>16</v>
      </c>
      <c r="AS68" s="1367">
        <f t="shared" si="45"/>
        <v>16</v>
      </c>
      <c r="AT68" s="1416">
        <f t="shared" si="53"/>
        <v>64</v>
      </c>
      <c r="AU68" s="1433"/>
      <c r="AV68" s="1367"/>
    </row>
    <row r="69" spans="1:48" s="1074" customFormat="1" ht="19.5" customHeight="1">
      <c r="A69" s="2091"/>
      <c r="B69" s="1374" t="s">
        <v>217</v>
      </c>
      <c r="C69" s="1370"/>
      <c r="D69" s="1370"/>
      <c r="E69" s="1370"/>
      <c r="F69" s="1370">
        <f t="shared" si="37"/>
        <v>318</v>
      </c>
      <c r="G69" s="1370">
        <f t="shared" si="38"/>
        <v>64</v>
      </c>
      <c r="H69" s="2057">
        <f t="shared" si="39"/>
        <v>382</v>
      </c>
      <c r="I69" s="1367"/>
      <c r="J69" s="1367"/>
      <c r="K69" s="1364"/>
      <c r="L69" s="1367"/>
      <c r="M69" s="1367">
        <v>9</v>
      </c>
      <c r="N69" s="1367"/>
      <c r="O69" s="1414">
        <f t="shared" si="46"/>
        <v>72</v>
      </c>
      <c r="P69" s="1429"/>
      <c r="Q69" s="1429"/>
      <c r="R69" s="1469">
        <f t="shared" si="47"/>
        <v>7</v>
      </c>
      <c r="S69" s="1429">
        <v>1</v>
      </c>
      <c r="T69" s="1367">
        <v>6</v>
      </c>
      <c r="U69" s="1367"/>
      <c r="V69" s="1383">
        <f t="shared" si="48"/>
        <v>57</v>
      </c>
      <c r="W69" s="1363">
        <v>2</v>
      </c>
      <c r="X69" s="1367"/>
      <c r="Y69" s="1430"/>
      <c r="Z69" s="1367"/>
      <c r="AA69" s="1367">
        <v>2</v>
      </c>
      <c r="AB69" s="1367">
        <v>9</v>
      </c>
      <c r="AC69" s="1367"/>
      <c r="AD69" s="1383">
        <f>SUM(W69*$W$57)+(X69*$X$57)+(Z69*$Z$57)+(AA69*$AA$57)+(AB69*$AB$57)+(AC69*$AC$57)</f>
        <v>114</v>
      </c>
      <c r="AE69" s="1367">
        <f t="shared" si="50"/>
        <v>13</v>
      </c>
      <c r="AF69" s="1363" t="s">
        <v>217</v>
      </c>
      <c r="AG69" s="1367"/>
      <c r="AH69" s="1410"/>
      <c r="AI69" s="1367">
        <f t="shared" si="51"/>
        <v>6</v>
      </c>
      <c r="AJ69" s="1414">
        <f t="shared" si="40"/>
        <v>48</v>
      </c>
      <c r="AK69" s="1363" t="s">
        <v>217</v>
      </c>
      <c r="AL69" s="1370"/>
      <c r="AM69" s="1429">
        <f t="shared" si="52"/>
        <v>3</v>
      </c>
      <c r="AN69" s="1414">
        <f>SUM(AL69*$AL$57)+(AM69*$AM$57)</f>
        <v>27</v>
      </c>
      <c r="AO69" s="1377" t="s">
        <v>217</v>
      </c>
      <c r="AP69" s="1367">
        <f t="shared" si="42"/>
        <v>32</v>
      </c>
      <c r="AQ69" s="1367">
        <f t="shared" si="43"/>
        <v>0</v>
      </c>
      <c r="AR69" s="1367">
        <f t="shared" si="44"/>
        <v>16</v>
      </c>
      <c r="AS69" s="1367">
        <f t="shared" si="45"/>
        <v>16</v>
      </c>
      <c r="AT69" s="1416">
        <f t="shared" si="53"/>
        <v>64</v>
      </c>
      <c r="AU69" s="1433"/>
      <c r="AV69" s="1367"/>
    </row>
    <row r="70" spans="1:48" s="1074" customFormat="1" ht="19.5" customHeight="1">
      <c r="A70" s="2091"/>
      <c r="B70" s="1374" t="s">
        <v>267</v>
      </c>
      <c r="C70" s="1370"/>
      <c r="D70" s="1370"/>
      <c r="E70" s="1370"/>
      <c r="F70" s="1370">
        <f t="shared" si="37"/>
        <v>317</v>
      </c>
      <c r="G70" s="1370">
        <f t="shared" si="38"/>
        <v>40</v>
      </c>
      <c r="H70" s="2057">
        <f t="shared" si="39"/>
        <v>357</v>
      </c>
      <c r="I70" s="1367"/>
      <c r="J70" s="1367"/>
      <c r="K70" s="1364"/>
      <c r="L70" s="1367"/>
      <c r="M70" s="1367">
        <v>10</v>
      </c>
      <c r="N70" s="1367"/>
      <c r="O70" s="1414">
        <f t="shared" si="46"/>
        <v>80</v>
      </c>
      <c r="P70" s="1429"/>
      <c r="Q70" s="1429">
        <v>1</v>
      </c>
      <c r="R70" s="1469">
        <f t="shared" si="47"/>
        <v>8</v>
      </c>
      <c r="S70" s="1429">
        <v>4</v>
      </c>
      <c r="T70" s="1367">
        <v>3</v>
      </c>
      <c r="U70" s="1367"/>
      <c r="V70" s="1383">
        <f t="shared" si="48"/>
        <v>70</v>
      </c>
      <c r="W70" s="1386"/>
      <c r="X70" s="1383"/>
      <c r="Y70" s="1434"/>
      <c r="Z70" s="1383"/>
      <c r="AA70" s="1383">
        <v>5</v>
      </c>
      <c r="AB70" s="1367">
        <v>7</v>
      </c>
      <c r="AC70" s="1367"/>
      <c r="AD70" s="1383">
        <f t="shared" si="49"/>
        <v>101</v>
      </c>
      <c r="AE70" s="1370">
        <f t="shared" si="50"/>
        <v>12</v>
      </c>
      <c r="AF70" s="1363" t="s">
        <v>267</v>
      </c>
      <c r="AG70" s="1367"/>
      <c r="AH70" s="1410"/>
      <c r="AI70" s="1367">
        <f t="shared" si="51"/>
        <v>6</v>
      </c>
      <c r="AJ70" s="1414">
        <f t="shared" si="40"/>
        <v>48</v>
      </c>
      <c r="AK70" s="1363" t="s">
        <v>267</v>
      </c>
      <c r="AL70" s="1370"/>
      <c r="AM70" s="1429">
        <f t="shared" si="52"/>
        <v>2</v>
      </c>
      <c r="AN70" s="1414">
        <f>SUM(AL70*$AL$57)+(AM70*$AM$57)</f>
        <v>18</v>
      </c>
      <c r="AO70" s="1377" t="s">
        <v>267</v>
      </c>
      <c r="AP70" s="1367">
        <f t="shared" si="42"/>
        <v>8</v>
      </c>
      <c r="AQ70" s="1367">
        <f t="shared" si="43"/>
        <v>0</v>
      </c>
      <c r="AR70" s="1367">
        <f t="shared" si="44"/>
        <v>16</v>
      </c>
      <c r="AS70" s="1367">
        <f t="shared" si="45"/>
        <v>16</v>
      </c>
      <c r="AT70" s="1416">
        <f t="shared" si="53"/>
        <v>40</v>
      </c>
      <c r="AU70" s="1433"/>
      <c r="AV70" s="1367"/>
    </row>
    <row r="71" spans="1:47" s="1074" customFormat="1" ht="19.5" customHeight="1">
      <c r="A71" s="2091"/>
      <c r="B71" s="2055"/>
      <c r="C71" s="1370"/>
      <c r="D71" s="1370"/>
      <c r="E71" s="1370"/>
      <c r="F71" s="1370"/>
      <c r="G71" s="1370"/>
      <c r="H71" s="1396"/>
      <c r="I71" s="1367"/>
      <c r="J71" s="1367"/>
      <c r="K71" s="1364"/>
      <c r="L71" s="1367"/>
      <c r="M71" s="1367"/>
      <c r="N71" s="1367"/>
      <c r="O71" s="1414"/>
      <c r="R71" s="1467"/>
      <c r="S71" s="1429"/>
      <c r="T71" s="1429"/>
      <c r="U71" s="1429"/>
      <c r="V71" s="1429"/>
      <c r="W71" s="1386"/>
      <c r="X71" s="1383"/>
      <c r="Y71" s="1387"/>
      <c r="Z71" s="1383"/>
      <c r="AA71" s="1383"/>
      <c r="AB71" s="1367"/>
      <c r="AC71" s="1367"/>
      <c r="AD71" s="1367"/>
      <c r="AE71" s="1409"/>
      <c r="AF71" s="1402"/>
      <c r="AG71" s="1367"/>
      <c r="AH71" s="1410"/>
      <c r="AI71" s="1367"/>
      <c r="AJ71" s="1409"/>
      <c r="AM71" s="1429"/>
      <c r="AN71" s="1429"/>
      <c r="AO71" s="1412"/>
      <c r="AP71" s="1380"/>
      <c r="AQ71" s="1380"/>
      <c r="AR71" s="1367"/>
      <c r="AS71" s="1367"/>
      <c r="AT71" s="1382"/>
      <c r="AU71" s="1433"/>
    </row>
    <row r="72" spans="1:47" s="1074" customFormat="1" ht="19.5" customHeight="1">
      <c r="A72" s="2091"/>
      <c r="B72" s="2058" t="s">
        <v>108</v>
      </c>
      <c r="C72" s="2059"/>
      <c r="D72" s="2059"/>
      <c r="E72" s="2060"/>
      <c r="F72" s="2071">
        <f>I72+J72+L72+M72+P72+Q72+S72+T72+U72+W72+X72+Z72+AA72+AB72+AG72+AI72+AM72</f>
        <v>436</v>
      </c>
      <c r="G72" s="2071">
        <f>AP72+AR72+AS72</f>
        <v>85</v>
      </c>
      <c r="H72" s="2073">
        <f>SUM(F72+G72)</f>
        <v>521</v>
      </c>
      <c r="I72" s="1954">
        <f>SUM(I$59:I$70)</f>
        <v>1.5</v>
      </c>
      <c r="J72" s="1383">
        <f>SUM(J$59:J$70)</f>
        <v>5</v>
      </c>
      <c r="K72" s="1438"/>
      <c r="L72" s="1383">
        <f>SUM(L$59:L$70)</f>
        <v>4</v>
      </c>
      <c r="M72" s="1383">
        <f>SUM(M$59:M$70)</f>
        <v>97</v>
      </c>
      <c r="N72" s="1383">
        <f>SUM(N$59:N$70)</f>
        <v>0</v>
      </c>
      <c r="O72" s="1439">
        <f>SUM(O59:O70)</f>
        <v>880</v>
      </c>
      <c r="P72" s="1954">
        <f>SUM(P$59:P$70)</f>
        <v>2.5</v>
      </c>
      <c r="Q72" s="1383">
        <f>SUM(Q$59:Q$70)</f>
        <v>1</v>
      </c>
      <c r="R72" s="1468">
        <f>SUM(R59:R71)</f>
        <v>80.5</v>
      </c>
      <c r="S72" s="1383">
        <f>SUM(S$59:S$70)</f>
        <v>10</v>
      </c>
      <c r="T72" s="1383">
        <f>SUM(T$59:T$70)</f>
        <v>67</v>
      </c>
      <c r="U72" s="1383">
        <f>SUM(U$59:U$70)</f>
        <v>0</v>
      </c>
      <c r="V72" s="1439">
        <f>SUM(V59:V70)</f>
        <v>666</v>
      </c>
      <c r="W72" s="1386">
        <f>SUM(W$59:W$70)</f>
        <v>3</v>
      </c>
      <c r="X72" s="1383">
        <f>SUM(X$59:X$70)</f>
        <v>0</v>
      </c>
      <c r="Y72" s="1387"/>
      <c r="Z72" s="1383">
        <f>SUM(Z$59:Z$70)</f>
        <v>4</v>
      </c>
      <c r="AA72" s="1383">
        <f>SUM(AA$59:AA$70)</f>
        <v>36</v>
      </c>
      <c r="AB72" s="1383">
        <f>SUM(AB$58:AB$70)</f>
        <v>99</v>
      </c>
      <c r="AC72" s="1383">
        <f>SUM(AC$59:AC$70)</f>
        <v>0</v>
      </c>
      <c r="AD72" s="1436"/>
      <c r="AE72" s="1369">
        <f>SUM(AE58:AE70)</f>
        <v>142</v>
      </c>
      <c r="AF72" s="1435"/>
      <c r="AG72" s="1383">
        <f>SUM(AG$59:AG$70)</f>
        <v>2</v>
      </c>
      <c r="AH72" s="1387">
        <f>SUM(AH$59:AH$70)</f>
        <v>0</v>
      </c>
      <c r="AI72" s="1383">
        <f>SUM(AI$59:AI$70)</f>
        <v>68</v>
      </c>
      <c r="AJ72" s="1383"/>
      <c r="AK72" s="1435"/>
      <c r="AL72" s="1383"/>
      <c r="AM72" s="1383">
        <f>SUM(AM$59:AM$70)</f>
        <v>36</v>
      </c>
      <c r="AN72" s="1383"/>
      <c r="AO72" s="1440" t="s">
        <v>109</v>
      </c>
      <c r="AP72" s="1383">
        <f>AR34</f>
        <v>37</v>
      </c>
      <c r="AQ72" s="1380"/>
      <c r="AR72" s="1383">
        <f>AS34</f>
        <v>25</v>
      </c>
      <c r="AS72" s="1383">
        <f>AT34</f>
        <v>23</v>
      </c>
      <c r="AT72" s="1416"/>
      <c r="AU72" s="1433"/>
    </row>
    <row r="73" spans="1:47" s="1074" customFormat="1" ht="19.5" customHeight="1">
      <c r="A73" s="2091"/>
      <c r="B73" s="2055"/>
      <c r="C73" s="2062"/>
      <c r="D73" s="2062"/>
      <c r="E73" s="1370"/>
      <c r="F73" s="2062"/>
      <c r="G73" s="2062"/>
      <c r="H73" s="2061"/>
      <c r="I73" s="1367"/>
      <c r="J73" s="1367"/>
      <c r="K73" s="1364"/>
      <c r="L73" s="1367"/>
      <c r="M73" s="1367"/>
      <c r="N73" s="1367"/>
      <c r="O73" s="1409"/>
      <c r="R73" s="1467"/>
      <c r="S73" s="1429"/>
      <c r="T73" s="1429"/>
      <c r="U73" s="1429"/>
      <c r="V73" s="1429"/>
      <c r="W73" s="1386"/>
      <c r="X73" s="1383"/>
      <c r="Y73" s="1387"/>
      <c r="Z73" s="1383"/>
      <c r="AA73" s="1383"/>
      <c r="AB73" s="1367"/>
      <c r="AC73" s="1367"/>
      <c r="AD73" s="1367"/>
      <c r="AE73" s="1409"/>
      <c r="AF73" s="1402"/>
      <c r="AG73" s="1380"/>
      <c r="AH73" s="1410"/>
      <c r="AI73" s="1367"/>
      <c r="AJ73" s="1409"/>
      <c r="AN73" s="1429"/>
      <c r="AO73" s="1412"/>
      <c r="AP73" s="1380"/>
      <c r="AQ73" s="1380"/>
      <c r="AR73" s="1367"/>
      <c r="AS73" s="1367"/>
      <c r="AT73" s="1382"/>
      <c r="AU73" s="1433"/>
    </row>
    <row r="74" spans="1:47" s="1074" customFormat="1" ht="19.5" customHeight="1">
      <c r="A74" s="2091"/>
      <c r="B74" s="2063" t="s">
        <v>253</v>
      </c>
      <c r="C74" s="2059"/>
      <c r="D74" s="2059"/>
      <c r="E74" s="1370"/>
      <c r="F74" s="2059">
        <f>J74+L74+M74+P74+Q74+S74+T74+U74+W74+X74+Z74+AA74+AB74+AC74+AG74+AI74+AM74+I74</f>
        <v>3624</v>
      </c>
      <c r="G74" s="2059">
        <f>AP74+AR74+AS74</f>
        <v>680</v>
      </c>
      <c r="H74" s="2061">
        <f>SUM(F74+G74)</f>
        <v>4304</v>
      </c>
      <c r="I74" s="1383">
        <f>SUM(I57*I72)</f>
        <v>18</v>
      </c>
      <c r="J74" s="1383">
        <f>SUM(J57*J72)</f>
        <v>50</v>
      </c>
      <c r="K74" s="1364"/>
      <c r="L74" s="1383">
        <f>SUM(L57*L72)</f>
        <v>36</v>
      </c>
      <c r="M74" s="1383">
        <f>SUM(M57*M72)</f>
        <v>776</v>
      </c>
      <c r="N74" s="1383">
        <f>SUM(N57*N72)</f>
        <v>0</v>
      </c>
      <c r="O74" s="1439">
        <f>SUM(O$59:O$70)</f>
        <v>880</v>
      </c>
      <c r="P74" s="1441">
        <f>SUM(P57*P72)</f>
        <v>30</v>
      </c>
      <c r="Q74" s="1441">
        <f>SUM(Q57:R57*Q72)</f>
        <v>10</v>
      </c>
      <c r="R74" s="1469"/>
      <c r="S74" s="1441">
        <f>SUM(S57*S72)</f>
        <v>90</v>
      </c>
      <c r="T74" s="1441">
        <f>SUM(T57*T72)</f>
        <v>536</v>
      </c>
      <c r="U74" s="1441">
        <f>SUM(U57*U72)</f>
        <v>0</v>
      </c>
      <c r="V74" s="1442">
        <f>SUM(V$59:V$70)</f>
        <v>666</v>
      </c>
      <c r="W74" s="1386">
        <f>SUM(W57*W72)</f>
        <v>36</v>
      </c>
      <c r="X74" s="1441">
        <f>SUM(X57*X72)</f>
        <v>0</v>
      </c>
      <c r="Y74" s="1434"/>
      <c r="Z74" s="1441">
        <f>SUM(Z57*Z72)</f>
        <v>40</v>
      </c>
      <c r="AA74" s="1441">
        <f>SUM(AA57*AA72)</f>
        <v>324</v>
      </c>
      <c r="AB74" s="1441">
        <f>SUM(AB57*AB72)</f>
        <v>792</v>
      </c>
      <c r="AC74" s="1441">
        <f>SUM(AC57*AC72)</f>
        <v>0</v>
      </c>
      <c r="AD74" s="1443">
        <f>SUM(AD$58:AD$70)</f>
        <v>1192</v>
      </c>
      <c r="AE74" s="1367"/>
      <c r="AF74" s="1406"/>
      <c r="AG74" s="1383">
        <f>SUM(AG57*AG72)</f>
        <v>18</v>
      </c>
      <c r="AH74" s="1410"/>
      <c r="AI74" s="1383">
        <f>SUM(AI57*AI72)</f>
        <v>544</v>
      </c>
      <c r="AJ74" s="1442">
        <f>SUM(AJ$59:AJ$70)</f>
        <v>562</v>
      </c>
      <c r="AK74" s="1406"/>
      <c r="AL74" s="1441"/>
      <c r="AM74" s="1441">
        <f>SUM(AM57*AM72)</f>
        <v>324</v>
      </c>
      <c r="AN74" s="1442">
        <f>SUM(AN$59:AN$70)</f>
        <v>324</v>
      </c>
      <c r="AO74" s="1444" t="s">
        <v>253</v>
      </c>
      <c r="AP74" s="1441">
        <f>SUM(AP57*AP72)</f>
        <v>296</v>
      </c>
      <c r="AQ74" s="1380"/>
      <c r="AR74" s="1441">
        <f>SUM(AR57*AR72)</f>
        <v>200</v>
      </c>
      <c r="AS74" s="1441">
        <f>SUM(AS57*AS72)</f>
        <v>184</v>
      </c>
      <c r="AT74" s="1416">
        <f>SUM(AT$59:AT$70)</f>
        <v>680</v>
      </c>
      <c r="AU74" s="1433"/>
    </row>
    <row r="75" spans="1:47" s="1074" customFormat="1" ht="19.5" customHeight="1">
      <c r="A75" s="2091"/>
      <c r="B75" s="2055"/>
      <c r="C75" s="2062"/>
      <c r="D75" s="2062"/>
      <c r="E75" s="1370"/>
      <c r="F75" s="2062"/>
      <c r="G75" s="2062"/>
      <c r="H75" s="2061"/>
      <c r="I75" s="1367"/>
      <c r="J75" s="1367"/>
      <c r="K75" s="1364"/>
      <c r="L75" s="1367"/>
      <c r="M75" s="1367"/>
      <c r="N75" s="1367"/>
      <c r="O75" s="1409"/>
      <c r="R75" s="1467"/>
      <c r="S75" s="1429"/>
      <c r="T75" s="1429"/>
      <c r="U75" s="1429"/>
      <c r="V75" s="1429"/>
      <c r="W75" s="1386"/>
      <c r="X75" s="1407"/>
      <c r="Y75" s="1408"/>
      <c r="Z75" s="1383"/>
      <c r="AA75" s="1383"/>
      <c r="AB75" s="1367"/>
      <c r="AC75" s="1367"/>
      <c r="AD75" s="1367"/>
      <c r="AE75" s="1409"/>
      <c r="AF75" s="1402"/>
      <c r="AG75" s="1380"/>
      <c r="AH75" s="1410"/>
      <c r="AI75" s="1367"/>
      <c r="AJ75" s="1409"/>
      <c r="AM75" s="1429"/>
      <c r="AN75" s="1429"/>
      <c r="AO75" s="1412"/>
      <c r="AP75" s="1380"/>
      <c r="AQ75" s="1380"/>
      <c r="AR75" s="1367"/>
      <c r="AS75" s="1367"/>
      <c r="AT75" s="1382"/>
      <c r="AU75" s="1433"/>
    </row>
    <row r="76" spans="1:47" s="1074" customFormat="1" ht="19.5" customHeight="1">
      <c r="A76" s="2091"/>
      <c r="B76" s="2058" t="s">
        <v>254</v>
      </c>
      <c r="C76" s="2064"/>
      <c r="D76" s="2064"/>
      <c r="E76" s="2060"/>
      <c r="F76" s="2064">
        <f>SUM(I76:AN76)</f>
        <v>3624</v>
      </c>
      <c r="G76" s="2064">
        <f>AR76</f>
        <v>680</v>
      </c>
      <c r="H76" s="2065">
        <f>SUM(F76+G76)</f>
        <v>4304</v>
      </c>
      <c r="I76" s="1383"/>
      <c r="J76" s="1383"/>
      <c r="K76" s="1387"/>
      <c r="L76" s="1442">
        <f>SUM(I74:N74)</f>
        <v>880</v>
      </c>
      <c r="M76" s="1383"/>
      <c r="N76" s="1383"/>
      <c r="O76" s="1414"/>
      <c r="P76" s="1445"/>
      <c r="Q76" s="1445"/>
      <c r="R76" s="1470"/>
      <c r="S76" s="1446">
        <f>SUM(P74:U74)</f>
        <v>666</v>
      </c>
      <c r="T76" s="1441"/>
      <c r="U76" s="1441"/>
      <c r="V76" s="1441"/>
      <c r="W76" s="1386"/>
      <c r="X76" s="1437"/>
      <c r="Y76" s="1438"/>
      <c r="Z76" s="1447">
        <f>SUM(W74:AC74)</f>
        <v>1192</v>
      </c>
      <c r="AA76" s="1441"/>
      <c r="AB76" s="1383"/>
      <c r="AC76" s="1383"/>
      <c r="AD76" s="1383"/>
      <c r="AE76" s="1414"/>
      <c r="AF76" s="1435"/>
      <c r="AG76" s="1437"/>
      <c r="AH76" s="1438"/>
      <c r="AI76" s="1442">
        <f>SUM(AG74:AI74)</f>
        <v>562</v>
      </c>
      <c r="AJ76" s="1439"/>
      <c r="AK76" s="1437"/>
      <c r="AL76" s="1437"/>
      <c r="AM76" s="1446">
        <f>SUM(AL74:AM74)</f>
        <v>324</v>
      </c>
      <c r="AN76" s="1446"/>
      <c r="AO76" s="2080" t="s">
        <v>254</v>
      </c>
      <c r="AP76" s="2081"/>
      <c r="AQ76" s="1437"/>
      <c r="AR76" s="1446">
        <f>SUM(AP74:AS74)</f>
        <v>680</v>
      </c>
      <c r="AS76" s="1441"/>
      <c r="AT76" s="1382"/>
      <c r="AU76" s="1433"/>
    </row>
    <row r="77" spans="1:46" s="1074" customFormat="1" ht="19.5" customHeight="1">
      <c r="A77" s="2091"/>
      <c r="B77" s="2058" t="s">
        <v>108</v>
      </c>
      <c r="C77" s="2059"/>
      <c r="D77" s="2059"/>
      <c r="E77" s="2060"/>
      <c r="F77" s="2071">
        <f>SUM(J77+I77+L77+M77+N77+W77+P77+R77+S77+T77+X77+Z77+AA77+AB77+AC77+AG77+AI77+AL77+AM77+Q77)</f>
        <v>436</v>
      </c>
      <c r="G77" s="2071">
        <f>AP77+AR77+AS77</f>
        <v>85</v>
      </c>
      <c r="H77" s="2073">
        <f>SUM(F77+G77)</f>
        <v>521</v>
      </c>
      <c r="I77" s="1954">
        <f>SUM(I$59:I$70)</f>
        <v>1.5</v>
      </c>
      <c r="J77" s="1383">
        <f>SUM(J$59:J$70)</f>
        <v>5</v>
      </c>
      <c r="K77" s="1438"/>
      <c r="L77" s="1383">
        <f>SUM(L$59:L$70)</f>
        <v>4</v>
      </c>
      <c r="M77" s="1383">
        <f>SUM(M$59:M$70)</f>
        <v>97</v>
      </c>
      <c r="N77" s="1383">
        <f>SUM(N$59:N$70)</f>
        <v>0</v>
      </c>
      <c r="O77" s="1953">
        <f>J77+L77+M77+N77+I77</f>
        <v>107.5</v>
      </c>
      <c r="P77" s="1954">
        <f>SUM(P$59:P$70)</f>
        <v>2.5</v>
      </c>
      <c r="Q77" s="1383">
        <f>SUM(Q$59:Q$70)</f>
        <v>1</v>
      </c>
      <c r="R77" s="1468"/>
      <c r="S77" s="1383">
        <f>SUM(S$59:S$70)</f>
        <v>10</v>
      </c>
      <c r="T77" s="1383">
        <f>SUM(T$59:T$70)</f>
        <v>67</v>
      </c>
      <c r="U77" s="1383">
        <f>SUM(U$59:U$70)</f>
        <v>0</v>
      </c>
      <c r="V77" s="1954">
        <f>U77+T77+S77+Q77+P77</f>
        <v>80.5</v>
      </c>
      <c r="W77" s="1386">
        <f>SUM(W$59:W$70)</f>
        <v>3</v>
      </c>
      <c r="X77" s="1383">
        <f>SUM(X$59:X$70)</f>
        <v>0</v>
      </c>
      <c r="Y77" s="1387"/>
      <c r="Z77" s="1383">
        <f>SUM(Z$59:Z$70)</f>
        <v>4</v>
      </c>
      <c r="AA77" s="1383">
        <f>SUM(AA$59:AA$70)</f>
        <v>36</v>
      </c>
      <c r="AB77" s="1383">
        <f>SUM(AB$58:AB$70)</f>
        <v>99</v>
      </c>
      <c r="AC77" s="1383">
        <f>SUM(AC$59:AC$70)</f>
        <v>0</v>
      </c>
      <c r="AD77" s="1383">
        <f>W77+X77+Z77+AA77+AB77+AC77</f>
        <v>142</v>
      </c>
      <c r="AE77" s="1367"/>
      <c r="AF77" s="1435"/>
      <c r="AG77" s="1383">
        <f>SUM(AG$59:AG$70)</f>
        <v>2</v>
      </c>
      <c r="AH77" s="1387">
        <f>SUM(AH$59:AH$70)</f>
        <v>0</v>
      </c>
      <c r="AI77" s="1383">
        <f>SUM(AI$59:AI$70)</f>
        <v>68</v>
      </c>
      <c r="AJ77" s="1383">
        <f>AG77+AI77</f>
        <v>70</v>
      </c>
      <c r="AK77" s="1435"/>
      <c r="AL77" s="1383"/>
      <c r="AM77" s="1383">
        <f>SUM(AM$59:AM$70)</f>
        <v>36</v>
      </c>
      <c r="AN77" s="1383">
        <f>AM77+AL77</f>
        <v>36</v>
      </c>
      <c r="AO77" s="1440" t="s">
        <v>109</v>
      </c>
      <c r="AP77" s="1383">
        <f>AR34</f>
        <v>37</v>
      </c>
      <c r="AQ77" s="1383">
        <f>AS34</f>
        <v>25</v>
      </c>
      <c r="AR77" s="1383">
        <f>AS34</f>
        <v>25</v>
      </c>
      <c r="AS77" s="1383">
        <f>AT34</f>
        <v>23</v>
      </c>
      <c r="AT77" s="1416">
        <f>AS77+AR77+AP77</f>
        <v>85</v>
      </c>
    </row>
    <row r="78" spans="1:47" s="1074" customFormat="1" ht="9.75" customHeight="1" thickBot="1">
      <c r="A78" s="2092"/>
      <c r="B78" s="2066"/>
      <c r="C78" s="2067"/>
      <c r="D78" s="2067"/>
      <c r="E78" s="2067"/>
      <c r="F78" s="2067"/>
      <c r="G78" s="2067"/>
      <c r="H78" s="2068"/>
      <c r="I78" s="1418"/>
      <c r="J78" s="1418"/>
      <c r="K78" s="1420"/>
      <c r="L78" s="1418"/>
      <c r="M78" s="1421"/>
      <c r="N78" s="1421"/>
      <c r="O78" s="1448"/>
      <c r="P78" s="1418"/>
      <c r="Q78" s="1418"/>
      <c r="R78" s="1471"/>
      <c r="S78" s="1421"/>
      <c r="T78" s="1421"/>
      <c r="U78" s="1421"/>
      <c r="V78" s="1421"/>
      <c r="W78" s="1421"/>
      <c r="X78" s="1423"/>
      <c r="Y78" s="1424"/>
      <c r="Z78" s="1425"/>
      <c r="AA78" s="1424"/>
      <c r="AB78" s="1426"/>
      <c r="AC78" s="1421"/>
      <c r="AD78" s="1421"/>
      <c r="AE78" s="1421"/>
      <c r="AF78" s="1448"/>
      <c r="AG78" s="1417"/>
      <c r="AH78" s="1418"/>
      <c r="AI78" s="1420"/>
      <c r="AJ78" s="1421"/>
      <c r="AK78" s="1448"/>
      <c r="AL78" s="1418"/>
      <c r="AM78" s="1418"/>
      <c r="AN78" s="1418"/>
      <c r="AO78" s="1421"/>
      <c r="AP78" s="1427"/>
      <c r="AQ78" s="1418"/>
      <c r="AR78" s="1418"/>
      <c r="AS78" s="1421"/>
      <c r="AT78" s="1421"/>
      <c r="AU78" s="1428"/>
    </row>
    <row r="79" spans="1:45" s="1337" customFormat="1" ht="18.75" thickTop="1">
      <c r="A79" s="1337" t="s">
        <v>400</v>
      </c>
      <c r="C79" s="1329" t="s">
        <v>110</v>
      </c>
      <c r="D79" s="1329"/>
      <c r="E79" s="1329"/>
      <c r="F79" s="1329"/>
      <c r="G79" s="1329"/>
      <c r="H79" s="1329"/>
      <c r="I79" s="1329"/>
      <c r="J79" s="1329"/>
      <c r="K79" s="1338"/>
      <c r="L79" s="1338"/>
      <c r="M79" s="1338"/>
      <c r="N79" s="1338"/>
      <c r="O79" s="1338"/>
      <c r="P79" s="1338"/>
      <c r="Q79" s="1338"/>
      <c r="R79" s="1338"/>
      <c r="S79" s="1338"/>
      <c r="T79" s="1338"/>
      <c r="U79" s="1338"/>
      <c r="V79" s="1338"/>
      <c r="W79" s="1339"/>
      <c r="X79" s="1339"/>
      <c r="Y79" s="1339"/>
      <c r="Z79" s="1339"/>
      <c r="AA79" s="1323"/>
      <c r="AB79" s="1323"/>
      <c r="AC79" s="1323"/>
      <c r="AH79" s="1340"/>
      <c r="AS79" s="1073"/>
    </row>
    <row r="80" spans="3:45" ht="18">
      <c r="C80" s="1337"/>
      <c r="D80" s="1337"/>
      <c r="E80" s="1337"/>
      <c r="F80" s="1337"/>
      <c r="G80" s="1337"/>
      <c r="H80" s="1337"/>
      <c r="K80" s="1333"/>
      <c r="L80" s="1333"/>
      <c r="M80" s="1333"/>
      <c r="N80" s="1333"/>
      <c r="O80" s="1333"/>
      <c r="P80" s="1333"/>
      <c r="Q80" s="1333"/>
      <c r="R80" s="1333"/>
      <c r="S80" s="1333"/>
      <c r="T80" s="1333"/>
      <c r="U80" s="1333"/>
      <c r="V80" s="1333"/>
      <c r="W80" s="1336"/>
      <c r="X80" s="1336"/>
      <c r="Y80" s="1336"/>
      <c r="Z80" s="1336"/>
      <c r="AS80" s="1331"/>
    </row>
    <row r="81" spans="11:26" ht="14.25" hidden="1">
      <c r="K81" s="1333"/>
      <c r="L81" s="1333"/>
      <c r="M81" s="1333"/>
      <c r="N81" s="1333"/>
      <c r="O81" s="1333"/>
      <c r="P81" s="1333"/>
      <c r="Q81" s="1333"/>
      <c r="R81" s="1333"/>
      <c r="S81" s="1333"/>
      <c r="T81" s="1333"/>
      <c r="U81" s="1333"/>
      <c r="V81" s="1333"/>
      <c r="W81" s="1336"/>
      <c r="X81" s="1336"/>
      <c r="Y81" s="1336"/>
      <c r="Z81" s="1336"/>
    </row>
    <row r="82" spans="11:26" ht="14.25" hidden="1">
      <c r="K82" s="2088" t="s">
        <v>658</v>
      </c>
      <c r="L82" s="2088"/>
      <c r="M82" s="2088"/>
      <c r="N82" s="2088"/>
      <c r="O82" s="2088"/>
      <c r="P82" s="2088"/>
      <c r="Q82" s="2088"/>
      <c r="R82" s="2088"/>
      <c r="S82" s="2088"/>
      <c r="T82" s="1333"/>
      <c r="U82" s="1333"/>
      <c r="V82" s="1333"/>
      <c r="W82" s="1336"/>
      <c r="X82" s="1336"/>
      <c r="Y82" s="1336"/>
      <c r="Z82" s="1336"/>
    </row>
    <row r="83" spans="11:37" ht="14.25" hidden="1">
      <c r="K83" s="2088"/>
      <c r="L83" s="2088"/>
      <c r="M83" s="2088"/>
      <c r="N83" s="2088"/>
      <c r="O83" s="2088"/>
      <c r="P83" s="2088"/>
      <c r="Q83" s="2088"/>
      <c r="R83" s="2088"/>
      <c r="S83" s="2088"/>
      <c r="T83" s="1333"/>
      <c r="U83" s="1333"/>
      <c r="V83" s="1333"/>
      <c r="W83" s="1336"/>
      <c r="X83" s="1336"/>
      <c r="Y83" s="1336"/>
      <c r="Z83" s="1336"/>
      <c r="AK83" s="1333"/>
    </row>
    <row r="84" spans="11:37" ht="14.25" hidden="1">
      <c r="K84" s="1333"/>
      <c r="L84" s="1333"/>
      <c r="M84" s="1333"/>
      <c r="N84" s="1333"/>
      <c r="O84" s="1333"/>
      <c r="P84" s="1333"/>
      <c r="Q84" s="1333"/>
      <c r="R84" s="1333"/>
      <c r="S84" s="1333"/>
      <c r="T84" s="1333"/>
      <c r="U84" s="1333"/>
      <c r="V84" s="1333"/>
      <c r="W84" s="1336"/>
      <c r="X84" s="1336"/>
      <c r="Y84" s="1336"/>
      <c r="Z84" s="1336"/>
      <c r="AK84" s="1333"/>
    </row>
    <row r="85" spans="11:37" ht="14.25" hidden="1">
      <c r="K85" s="1333"/>
      <c r="L85" s="1333"/>
      <c r="M85" s="1333"/>
      <c r="N85" s="1333"/>
      <c r="O85" s="1333"/>
      <c r="P85" s="1333"/>
      <c r="Q85" s="1333"/>
      <c r="R85" s="1333"/>
      <c r="S85" s="1333"/>
      <c r="T85" s="1333"/>
      <c r="U85" s="1333"/>
      <c r="V85" s="1333"/>
      <c r="W85" s="1336"/>
      <c r="X85" s="1336"/>
      <c r="Y85" s="1336"/>
      <c r="Z85" s="1336"/>
      <c r="AK85" s="1333"/>
    </row>
    <row r="86" spans="9:37" ht="14.25" hidden="1">
      <c r="I86" s="1332" t="s">
        <v>151</v>
      </c>
      <c r="J86" s="763">
        <f>Jan!F150+Feb!F151+Mar!F144+Apr!F147+May!F160+Jun!F160+Jul!F158+Aug!F165+Sep!F160+Oct!F150+Nov!F171+Dec!F157</f>
        <v>0</v>
      </c>
      <c r="K86" s="1333"/>
      <c r="L86" s="1020">
        <f>Jan!F150-Jan!F172+Feb!F151-Feb!F173+Mar!F144-Mar!F166+Apr!F147-Apr!F169+May!F160-May!F182+Jun!F160-Jun!F182+Jul!F158-Jul!F180+Aug!F165-Aug!F187+Sep!F160-Sep!F182+Oct!F150-Oct!F172+Nov!F171-Nov!F193+Dec!F157-Dec!F179</f>
        <v>0</v>
      </c>
      <c r="M86" s="1020">
        <f>Jan!F172+Feb!F173+Mar!F166+Apr!F169+May!F182+Jun!F182+Jul!F180+Aug!F187+Sep!F182+Oct!F172+Nov!F193+Dec!F179</f>
        <v>0</v>
      </c>
      <c r="N86" s="1333"/>
      <c r="O86" s="1333"/>
      <c r="P86" s="1333"/>
      <c r="Q86" s="1333"/>
      <c r="R86" s="1333"/>
      <c r="S86" s="1333"/>
      <c r="T86" s="1020">
        <f>Jan!M150+Feb!M151+Mar!M144+Apr!M147+May!M160+Jun!M160+Jul!M158+Aug!M165+Sep!M160+Oct!M150+Nov!M171+Dec!M157</f>
        <v>1</v>
      </c>
      <c r="U86" s="1333"/>
      <c r="V86" s="1333"/>
      <c r="W86" s="1336"/>
      <c r="X86" s="1336"/>
      <c r="Y86" s="1341">
        <f>Jan!T150+Feb!T151+Mar!T144+Apr!T147+May!T160+Jun!T160+Jul!T158+Aug!T165+Sep!T160+Oct!T150+Nov!T171+Dec!T157</f>
        <v>4</v>
      </c>
      <c r="Z86" s="1336"/>
      <c r="AA86" s="1335">
        <f>Jan!T172+Feb!T173+Mar!T166+Apr!T169+May!T182+Jun!T182+Jul!T180+Aug!T187+Sep!T182+Oct!T172+Nov!T193+Dec!T179</f>
        <v>0</v>
      </c>
      <c r="AB86" s="1342">
        <f>Jan!Z172+Feb!Z173+Mar!Z166+Apr!Z169+May!Z182+Jun!Z182+Jul!Z180+Aug!Z187+Sep!Z182+Oct!Z172+Nov!Z193+Dec!Z179</f>
        <v>0</v>
      </c>
      <c r="AK86" s="1333"/>
    </row>
    <row r="87" spans="9:37" ht="14.25" hidden="1">
      <c r="I87" s="1332" t="s">
        <v>134</v>
      </c>
      <c r="J87" s="763">
        <f>Jan!F151+Feb!F152+Mar!F145+Apr!F148+May!F161+Jun!F161+Jul!F159+Aug!F166+Sep!F161+Oct!F151+Nov!F172+Dec!F158</f>
        <v>0</v>
      </c>
      <c r="K87" s="1333"/>
      <c r="L87" s="1020">
        <f>Jan!F151-Jan!F173+Feb!F152-Feb!F174+Mar!F145-Mar!F167+Apr!F148-Apr!F170+May!F161-May!F183+Jun!F161-Jun!F183+Jul!F159-Jul!F181+Aug!F166-Aug!F188+Sep!F161-Sep!F183+Oct!F151-Oct!F173+Nov!F172-Nov!F194+Dec!F158-Dec!F180</f>
        <v>0</v>
      </c>
      <c r="M87" s="1020">
        <f>Jan!F173+Feb!F174+Mar!F167+Apr!F170+May!F183+Jun!F183+Jul!F181+Aug!F188+Sep!F183+Oct!F173+Nov!F194+Dec!F180</f>
        <v>0</v>
      </c>
      <c r="N87" s="1333"/>
      <c r="O87" s="1333"/>
      <c r="P87" s="1333"/>
      <c r="Q87" s="1333"/>
      <c r="R87" s="1333"/>
      <c r="S87" s="1333"/>
      <c r="T87" s="1020">
        <f>Jan!M151+Feb!M152+Mar!M145+Apr!M148+May!M161+Jun!M161+Jul!M159+Aug!M166+Sep!M161+Oct!M151+Nov!M172+Dec!M158</f>
        <v>18</v>
      </c>
      <c r="U87" s="1333"/>
      <c r="V87" s="1333"/>
      <c r="W87" s="1336"/>
      <c r="X87" s="1336"/>
      <c r="Y87" s="1341">
        <f>Jan!T151+Feb!T152+Mar!T145+Apr!T148+May!T161+Jun!T161+Jul!T159+Aug!T166+Sep!T161+Oct!T151+Nov!T172+Dec!T158</f>
        <v>33</v>
      </c>
      <c r="Z87" s="1336"/>
      <c r="AA87" s="1335">
        <f>Jan!T173+Feb!T174+Mar!T167+Apr!T170+May!T183+Jun!T183+Jul!T181+Aug!T188+Sep!T183+Oct!T173+Nov!T194+Dec!T180</f>
        <v>1</v>
      </c>
      <c r="AB87" s="1342">
        <f>Jan!Z173+Feb!Z174+Mar!Z167+Apr!Z170+May!Z183+Jun!Z183+Jul!Z181+Aug!Z188+Sep!Z183+Oct!Z173+Nov!Z194+Dec!Z180</f>
        <v>0</v>
      </c>
      <c r="AK87" s="1333"/>
    </row>
    <row r="88" spans="9:37" s="1343" customFormat="1" ht="14.25" hidden="1">
      <c r="I88" s="1344" t="s">
        <v>137</v>
      </c>
      <c r="J88" s="1345">
        <f>Jan!F152+Feb!F153+Mar!F146+Apr!F149+May!F162+Jun!F162+Jul!F160+Aug!F167+Sep!F162+Oct!F152+Nov!F173+Dec!F159</f>
        <v>36</v>
      </c>
      <c r="L88" s="1345">
        <f>Jan!F152-Jan!F174+Feb!F153-Feb!F175+Mar!F146-Mar!F168+Apr!F149-Apr!F171+May!F162-May!F184+Jun!F162-Jun!F184+Jul!F160-Jul!F182+Aug!F167-Aug!F189+Sep!F162-Sep!F184+Oct!F152-Oct!F174+Nov!F173-Nov!F195+Dec!F159-Dec!F181</f>
        <v>36</v>
      </c>
      <c r="M88" s="1345">
        <f>Jan!F174+Feb!F175+Mar!F168+Apr!F171+May!F184+Jun!F184+Jul!F182+Aug!F189+Sep!F184+Oct!F174+Nov!F195+Dec!F181</f>
        <v>0</v>
      </c>
      <c r="T88" s="1345">
        <f>Jan!M152+Feb!M153+Mar!M146+Apr!M149+May!M162+Jun!M162+Jul!M160+Aug!M167+Sep!M162+Oct!M152+Nov!M173+Dec!M159</f>
        <v>13</v>
      </c>
      <c r="W88" s="1346"/>
      <c r="X88" s="1346"/>
      <c r="Y88" s="1347">
        <f>Jan!T152+Feb!T153+Mar!T146+Apr!T149+May!T162+Jun!T162+Jul!T160+Aug!T167+Sep!T162+Oct!T152+Nov!T173+Dec!T159</f>
        <v>0</v>
      </c>
      <c r="Z88" s="1346"/>
      <c r="AA88" s="1347">
        <f>Jan!T174+Feb!T175+Mar!T168+Apr!T171+May!T184+Jun!T184+Jul!T182+Aug!T189+Sep!T184+Oct!T174+Nov!T195+Dec!T181</f>
        <v>0</v>
      </c>
      <c r="AB88" s="1342">
        <f>Jan!Z174+Feb!Z175+Mar!Z168+Apr!Z171+May!Z184+Jun!Z184+Jul!Z182+Aug!Z189+Sep!Z184+Oct!Z174+Nov!Z195+Dec!Z181</f>
        <v>0</v>
      </c>
      <c r="AC88" s="1348"/>
      <c r="AK88" s="1333"/>
    </row>
    <row r="89" spans="9:37" ht="14.25" hidden="1">
      <c r="I89" s="1332" t="s">
        <v>140</v>
      </c>
      <c r="J89" s="763">
        <f>Jan!F153+Feb!F154+Mar!F147+Apr!F150+May!F163+Jun!F163+Jul!F161+Aug!F168+Sep!F163+Oct!F153+Nov!F174+Dec!F160</f>
        <v>1</v>
      </c>
      <c r="K89" s="1333"/>
      <c r="L89" s="763">
        <f>Jan!F153-Jan!F175+Feb!F154-Feb!F176+Mar!F147-Mar!F169+Apr!F150-Apr!F172+May!F163-May!F185+Jun!F163-Jun!F185+Jul!F161-Jul!F183+Aug!F168-Aug!F190+Sep!F163-Sep!F185+Oct!F153-Oct!F175+Nov!F174-Nov!F196+Dec!F160-Dec!F182</f>
        <v>1</v>
      </c>
      <c r="M89" s="763">
        <f>Jan!F175+Feb!F176+Mar!F169+Apr!F172+May!F185+Jun!F185+Jul!F183+Aug!F190+Sep!F185+Oct!F175+Nov!F196+Dec!F182</f>
        <v>0</v>
      </c>
      <c r="R89" s="1333"/>
      <c r="T89" s="763">
        <f>Jan!M153+Feb!M154+Mar!M147+Apr!M150+May!M163+Jun!M163+Jul!M161+Aug!M168+Sep!M163+Oct!M153+Nov!M174+Dec!M160</f>
        <v>0</v>
      </c>
      <c r="Y89" s="1341">
        <f>Jan!T153+Feb!T154+Mar!T147+Apr!T150+May!T163+Jun!T163+Jul!T161+Aug!T168+Sep!T163+Oct!T153+Nov!T174+Dec!T160</f>
        <v>52</v>
      </c>
      <c r="AA89" s="1335">
        <f>Jan!T175+Feb!T176+Mar!T169+Apr!T172+May!T185+Jun!T185+Jul!T183+Aug!T190+Sep!T185+Oct!T175+Nov!T196+Dec!T182</f>
        <v>1</v>
      </c>
      <c r="AB89" s="1342">
        <f>Jan!Z175+Feb!Z176+Mar!Z169+Apr!Z172+May!Z185+Jun!Z185+Jul!Z183+Aug!Z190+Sep!Z185+Oct!Z175+Nov!Z196+Dec!Z182</f>
        <v>0</v>
      </c>
      <c r="AK89" s="1333"/>
    </row>
    <row r="90" spans="9:37" ht="14.25" hidden="1">
      <c r="I90" s="1332" t="s">
        <v>142</v>
      </c>
      <c r="J90" s="763">
        <f>Jan!F154+Feb!F155+Mar!F148+Apr!F151+May!F164+Jun!F164+Jul!F162+Aug!F169+Sep!F164+Oct!F154+Nov!F175+Dec!F161</f>
        <v>19</v>
      </c>
      <c r="K90" s="1333"/>
      <c r="L90" s="763">
        <f>Jan!F154-Jan!F176+Feb!F155-Feb!F177+Mar!F148-Mar!F170+Apr!F151-Apr!F173+May!F164-May!F186+Jun!F164-Jun!F186+Jul!F162-Jul!F184+Aug!F169-Aug!F191+Sep!F164-Sep!F186+Oct!F154-Oct!F176+Nov!F175-Nov!F197+Dec!F161-Dec!F183</f>
        <v>0</v>
      </c>
      <c r="M90" s="763">
        <f>Jan!F176+Feb!F177+Mar!F170+Apr!F173+May!F186+Jun!F186+Jul!F184+Aug!F191+Sep!F186+Oct!F176+Nov!F197+Dec!F183</f>
        <v>19</v>
      </c>
      <c r="R90" s="1333"/>
      <c r="T90" s="763">
        <f>Jan!M154+Feb!M155+Mar!M148+Apr!M151+May!M164+Jun!M164+Jul!M162+Aug!M169+Sep!M164+Oct!M154+Nov!M175+Dec!M161</f>
        <v>1</v>
      </c>
      <c r="Y90" s="1341">
        <f>Jan!T154+Feb!T155+Mar!T148+Apr!T151+May!T164+Jun!T164+Jul!T162+Aug!T169+Sep!T164+Oct!T154+Nov!T175+Dec!T161</f>
        <v>0</v>
      </c>
      <c r="AA90" s="1335">
        <f>Jan!T176+Feb!T177+Mar!T170+Apr!T173+May!T186+Jun!T186+Jul!T184+Aug!T191+Sep!T186+Oct!T176+Nov!T197+Dec!T183</f>
        <v>0</v>
      </c>
      <c r="AB90" s="1342">
        <f>Jan!Z176+Feb!Z177+Mar!Z170+Apr!Z173+May!Z186+Jun!Z186+Jul!Z184+Aug!Z191+Sep!Z186+Oct!Z176+Nov!Z197+Dec!Z183</f>
        <v>0</v>
      </c>
      <c r="AK90" s="1333"/>
    </row>
    <row r="91" spans="9:37" s="1349" customFormat="1" ht="14.25" hidden="1">
      <c r="I91" s="1350" t="s">
        <v>144</v>
      </c>
      <c r="J91" s="1351">
        <f>Jan!F155+Feb!F156+Mar!F149+Apr!F152+May!F165+Jun!F165+Jul!F163+Aug!F170+Sep!F165+Oct!F155+Nov!F176+Dec!F162</f>
        <v>12</v>
      </c>
      <c r="L91" s="1351">
        <f>Jan!F155-Jan!F177+Feb!F156-Feb!F178+Mar!F149-Mar!F171+Apr!F152-Apr!F174+May!F165-May!F187+Jun!F165-Jun!F187+Jul!F163-Jul!F185+Aug!F170-Aug!F192+Sep!F165-Sep!F187+Oct!F155-Oct!F177+Nov!F176-Nov!F198+Dec!F162-Dec!F184</f>
        <v>12</v>
      </c>
      <c r="M91" s="1351">
        <f>Jan!F177+Feb!F178+Mar!F171+Apr!F174+May!F187+Jun!F187+Jul!F185+Aug!F192+Sep!F187+Oct!F177+Nov!F198+Dec!F184</f>
        <v>0</v>
      </c>
      <c r="T91" s="1351">
        <f>Jan!M155+Feb!M156+Mar!M149+Apr!M152+May!M165+Jun!M165+Jul!M163+Aug!M170+Sep!M165+Oct!M155+Nov!M176+Dec!M162</f>
        <v>47</v>
      </c>
      <c r="W91" s="1352"/>
      <c r="X91" s="1352"/>
      <c r="Y91" s="1353">
        <f>Jan!T155+Feb!T156+Mar!T149+Apr!T152+May!T165+Jun!T165+Jul!T163+Aug!T170+Sep!T165+Oct!T155+Nov!T176+Dec!T162</f>
        <v>42</v>
      </c>
      <c r="Z91" s="1352"/>
      <c r="AA91" s="1353">
        <f>Jan!T177+Feb!T178+Mar!T171+Apr!T174+May!T187+Jun!T187+Jul!T185+Aug!T192+Sep!T187+Oct!T177+Nov!T198+Dec!T184</f>
        <v>0</v>
      </c>
      <c r="AB91" s="1342">
        <f>Jan!Z177+Feb!Z178+Mar!Z171+Apr!Z174+May!Z187+Jun!Z187+Jul!Z185+Aug!Z192+Sep!Z187+Oct!Z177+Nov!Z198+Dec!Z184</f>
        <v>0</v>
      </c>
      <c r="AC91" s="1354"/>
      <c r="AK91" s="1333"/>
    </row>
    <row r="92" spans="9:37" ht="14.25" hidden="1">
      <c r="I92" s="1332" t="s">
        <v>148</v>
      </c>
      <c r="J92" s="763">
        <f>Jan!F156+Feb!F157+Mar!F150+Apr!F153+May!F166+Jun!F166+Jul!F164+Aug!F171+Sep!F166+Oct!F156+Nov!F177+Dec!F163</f>
        <v>40</v>
      </c>
      <c r="K92" s="1333"/>
      <c r="L92" s="763">
        <f>Jan!F156-Jan!F178+Feb!F157-Feb!F179+Mar!F150-Mar!F172+Apr!F153-Apr!F175+May!F166-May!F188+Jun!F166-Jun!F188+Jul!F164-Jul!F186+Aug!F171-Aug!F193+Sep!F166-Sep!F188+Oct!F156-Oct!F178+Nov!F177-Nov!F199+Dec!F163-Dec!F185</f>
        <v>40</v>
      </c>
      <c r="M92" s="763">
        <f>Jan!F178+Feb!F179+Mar!F172+Apr!F175+May!F188+Jun!F188+Jul!F186+Aug!F193+Sep!F188+Oct!F178+Nov!F199+Dec!F185</f>
        <v>0</v>
      </c>
      <c r="R92" s="1333"/>
      <c r="T92" s="763">
        <f>Jan!M156+Feb!M157+Mar!M150+Apr!M153+May!M166+Jun!M166+Jul!M164+Aug!M171+Sep!M166+Oct!M156+Nov!M177+Dec!M163</f>
        <v>1</v>
      </c>
      <c r="Y92" s="1341">
        <f>Jan!T156+Feb!T157+Mar!T150+Apr!T153+May!T166+Jun!T166+Jul!T164+Aug!T171+Sep!T166+Oct!T156+Nov!T177+Dec!T163</f>
        <v>10</v>
      </c>
      <c r="AA92" s="1335">
        <f>Jan!T178+Feb!T179+Mar!T172+Apr!T175+May!T188+Jun!T188+Jul!T186+Aug!T193+Sep!T188+Oct!T178+Nov!T199+Dec!T185</f>
        <v>0</v>
      </c>
      <c r="AB92" s="1342">
        <f>Jan!Z178+Feb!Z179+Mar!Z172+Apr!Z175+May!Z188+Jun!Z188+Jul!Z186+Aug!Z193+Sep!Z188+Oct!Z178+Nov!Z199+Dec!Z185</f>
        <v>0</v>
      </c>
      <c r="AK92" s="1333"/>
    </row>
    <row r="93" spans="10:37" ht="14.25">
      <c r="J93" s="763"/>
      <c r="K93" s="1333"/>
      <c r="R93" s="1333"/>
      <c r="Y93" s="1336"/>
      <c r="AK93" s="1333"/>
    </row>
    <row r="94" spans="10:37" ht="14.25" hidden="1">
      <c r="J94" s="762">
        <f>Jan!F158+Feb!F159+Mar!F152+Apr!F155+May!F168+Jun!F168+Jul!F166+Aug!F173+Sep!F168+Oct!F158+Nov!F179+Dec!F165</f>
        <v>108</v>
      </c>
      <c r="K94" s="1333"/>
      <c r="L94" s="762"/>
      <c r="M94" s="762"/>
      <c r="R94" s="1333"/>
      <c r="T94" s="762"/>
      <c r="Y94" s="1336"/>
      <c r="AA94" s="1335"/>
      <c r="AB94" s="1335"/>
      <c r="AK94" s="1333"/>
    </row>
    <row r="95" spans="10:37" ht="14.25">
      <c r="J95" s="763"/>
      <c r="K95" s="763"/>
      <c r="L95" s="1333"/>
      <c r="R95" s="364"/>
      <c r="T95" s="1333"/>
      <c r="W95" s="364"/>
      <c r="X95" s="364"/>
      <c r="Y95" s="364"/>
      <c r="AB95" s="1336"/>
      <c r="AC95" s="1323"/>
      <c r="AD95" s="1323"/>
      <c r="AE95" s="1324"/>
      <c r="AF95" s="1324"/>
      <c r="AH95" s="364"/>
      <c r="AK95" s="1333"/>
    </row>
    <row r="96" spans="1:37" s="1337" customFormat="1" ht="25.5" customHeight="1">
      <c r="A96" s="2086" t="s">
        <v>658</v>
      </c>
      <c r="B96" s="2086"/>
      <c r="C96" s="2086"/>
      <c r="D96" s="2086"/>
      <c r="I96" s="1956" t="s">
        <v>736</v>
      </c>
      <c r="J96" s="1956"/>
      <c r="K96" s="1956"/>
      <c r="L96" s="1956"/>
      <c r="M96" s="1956"/>
      <c r="N96" s="1956"/>
      <c r="O96" s="1956"/>
      <c r="P96" s="1956"/>
      <c r="Q96" s="1956"/>
      <c r="R96" s="1956"/>
      <c r="S96" s="1956"/>
      <c r="T96" s="1956"/>
      <c r="U96" s="1956"/>
      <c r="V96" s="1956"/>
      <c r="W96" s="1956"/>
      <c r="X96" s="1956"/>
      <c r="Y96" s="1956"/>
      <c r="AB96" s="1957"/>
      <c r="AK96" s="1957"/>
    </row>
    <row r="97" spans="2:37" s="1327" customFormat="1" ht="25.5" customHeight="1">
      <c r="B97" s="2087" t="s">
        <v>746</v>
      </c>
      <c r="C97" s="2087"/>
      <c r="D97" s="2087"/>
      <c r="E97" s="2087"/>
      <c r="F97" s="2087"/>
      <c r="G97" s="2087"/>
      <c r="I97" s="1958"/>
      <c r="J97" s="1638" t="s">
        <v>133</v>
      </c>
      <c r="K97" s="1638"/>
      <c r="L97" s="1955" t="s">
        <v>261</v>
      </c>
      <c r="M97" s="1638" t="s">
        <v>163</v>
      </c>
      <c r="N97" s="1638" t="s">
        <v>262</v>
      </c>
      <c r="O97" s="1638" t="s">
        <v>177</v>
      </c>
      <c r="P97" s="1638" t="s">
        <v>251</v>
      </c>
      <c r="Q97" s="1638" t="s">
        <v>266</v>
      </c>
      <c r="R97" s="1638"/>
      <c r="S97" s="1638" t="s">
        <v>205</v>
      </c>
      <c r="T97" s="1955" t="s">
        <v>263</v>
      </c>
      <c r="U97" s="1638" t="s">
        <v>232</v>
      </c>
      <c r="V97" s="1638" t="s">
        <v>217</v>
      </c>
      <c r="W97" s="1638" t="s">
        <v>267</v>
      </c>
      <c r="X97" s="1958"/>
      <c r="Y97" s="1958"/>
      <c r="Z97" s="1337"/>
      <c r="AA97" s="1337"/>
      <c r="AB97" s="1957"/>
      <c r="AC97" s="1337"/>
      <c r="AD97" s="1337"/>
      <c r="AK97" s="1328"/>
    </row>
    <row r="98" spans="9:37" s="1327" customFormat="1" ht="25.5" customHeight="1">
      <c r="I98" s="1959" t="s">
        <v>151</v>
      </c>
      <c r="J98" s="1636">
        <f>Jan!AJ150</f>
        <v>5</v>
      </c>
      <c r="K98" s="1636"/>
      <c r="L98" s="1960">
        <f>Feb!AJ151</f>
        <v>4</v>
      </c>
      <c r="M98" s="1636">
        <f>Mar!AJ144</f>
        <v>4</v>
      </c>
      <c r="N98" s="1636">
        <f>Apr!AJ147</f>
        <v>5</v>
      </c>
      <c r="O98" s="1636">
        <f>May!AJ160</f>
        <v>4</v>
      </c>
      <c r="P98" s="1636">
        <f>Jun!AJ160</f>
        <v>4</v>
      </c>
      <c r="Q98" s="1636">
        <f>Jul!AJ158</f>
        <v>5</v>
      </c>
      <c r="R98" s="1636"/>
      <c r="S98" s="1636">
        <f>Aug!AJ165</f>
        <v>4</v>
      </c>
      <c r="T98" s="1960">
        <f>Sep!AJ160</f>
        <v>4</v>
      </c>
      <c r="U98" s="1636">
        <f>Oct!AJ150</f>
        <v>5</v>
      </c>
      <c r="V98" s="1636">
        <f>Nov!AJ171</f>
        <v>4</v>
      </c>
      <c r="W98" s="1636">
        <f>Dec!AJ157</f>
        <v>5</v>
      </c>
      <c r="X98" s="1638">
        <f aca="true" t="shared" si="54" ref="X98:X105">SUM(J98:W98)</f>
        <v>53</v>
      </c>
      <c r="Y98" s="1638"/>
      <c r="Z98" s="1337"/>
      <c r="AA98" s="1337"/>
      <c r="AB98" s="1957"/>
      <c r="AC98" s="1337"/>
      <c r="AD98" s="1337"/>
      <c r="AK98" s="1328"/>
    </row>
    <row r="99" spans="9:37" s="1327" customFormat="1" ht="25.5" customHeight="1">
      <c r="I99" s="1959" t="s">
        <v>134</v>
      </c>
      <c r="J99" s="1636">
        <f>Jan!AJ151</f>
        <v>5</v>
      </c>
      <c r="K99" s="1636"/>
      <c r="L99" s="1960">
        <f>Feb!AJ152</f>
        <v>4</v>
      </c>
      <c r="M99" s="1636">
        <f>Mar!AJ145</f>
        <v>4</v>
      </c>
      <c r="N99" s="1970">
        <f>Apr!AJ148</f>
        <v>5</v>
      </c>
      <c r="O99" s="1636">
        <f>May!AJ161</f>
        <v>5</v>
      </c>
      <c r="P99" s="1636">
        <f>Jun!AJ161</f>
        <v>4</v>
      </c>
      <c r="Q99" s="1636">
        <f>Jul!AJ159</f>
        <v>5</v>
      </c>
      <c r="R99" s="1636"/>
      <c r="S99" s="1636">
        <f>Aug!AJ166</f>
        <v>4</v>
      </c>
      <c r="T99" s="1960">
        <f>Sep!AJ161</f>
        <v>4</v>
      </c>
      <c r="U99" s="1636">
        <f>Oct!AJ151</f>
        <v>5</v>
      </c>
      <c r="V99" s="1636">
        <f>Nov!AJ172</f>
        <v>4</v>
      </c>
      <c r="W99" s="1636">
        <f>Dec!AJ158</f>
        <v>3</v>
      </c>
      <c r="X99" s="1638">
        <f t="shared" si="54"/>
        <v>52</v>
      </c>
      <c r="Y99" s="1638"/>
      <c r="Z99" s="1337"/>
      <c r="AA99" s="1337"/>
      <c r="AB99" s="1957"/>
      <c r="AC99" s="1337"/>
      <c r="AD99" s="1337"/>
      <c r="AK99" s="1328"/>
    </row>
    <row r="100" spans="6:37" s="1327" customFormat="1" ht="25.5" customHeight="1">
      <c r="F100" s="2072"/>
      <c r="I100" s="1961" t="s">
        <v>137</v>
      </c>
      <c r="J100" s="1636">
        <f>Jan!AJ152</f>
        <v>5</v>
      </c>
      <c r="K100" s="1636"/>
      <c r="L100" s="1960">
        <f>Feb!AJ153</f>
        <v>4</v>
      </c>
      <c r="M100" s="1636">
        <f>Mar!AJ146</f>
        <v>4</v>
      </c>
      <c r="N100" s="1636">
        <f>Apr!AJ149</f>
        <v>4</v>
      </c>
      <c r="O100" s="1636">
        <f>May!AJ162</f>
        <v>5</v>
      </c>
      <c r="P100" s="1636">
        <f>Jun!AJ162</f>
        <v>4</v>
      </c>
      <c r="Q100" s="1636">
        <f>Jul!AJ160</f>
        <v>4</v>
      </c>
      <c r="R100" s="1636"/>
      <c r="S100" s="1636">
        <f>Aug!AJ167</f>
        <v>5</v>
      </c>
      <c r="T100" s="1960">
        <f>Sep!AJ162</f>
        <v>4</v>
      </c>
      <c r="U100" s="1636">
        <f>Oct!AJ152</f>
        <v>5</v>
      </c>
      <c r="V100" s="1636">
        <f>Nov!AJ173</f>
        <v>4</v>
      </c>
      <c r="W100" s="1636">
        <f>Dec!AJ159</f>
        <v>4</v>
      </c>
      <c r="X100" s="1638">
        <f t="shared" si="54"/>
        <v>52</v>
      </c>
      <c r="Y100" s="1638"/>
      <c r="Z100" s="1337"/>
      <c r="AA100" s="1337"/>
      <c r="AB100" s="1957"/>
      <c r="AC100" s="1337"/>
      <c r="AD100" s="1337"/>
      <c r="AK100" s="1328"/>
    </row>
    <row r="101" spans="9:37" s="1327" customFormat="1" ht="25.5" customHeight="1">
      <c r="I101" s="1959" t="s">
        <v>140</v>
      </c>
      <c r="J101" s="1636">
        <f>Jan!AJ153</f>
        <v>4</v>
      </c>
      <c r="K101" s="1636"/>
      <c r="L101" s="1960">
        <f>Feb!AJ154</f>
        <v>4</v>
      </c>
      <c r="M101" s="1636">
        <f>Mar!AJ147</f>
        <v>5</v>
      </c>
      <c r="N101" s="1636">
        <f>Apr!AJ150</f>
        <v>4</v>
      </c>
      <c r="O101" s="1636">
        <f>May!AJ163</f>
        <v>5</v>
      </c>
      <c r="P101" s="1636">
        <f>Jun!AJ163</f>
        <v>4</v>
      </c>
      <c r="Q101" s="1636">
        <f>Jul!AJ161</f>
        <v>4</v>
      </c>
      <c r="R101" s="1636"/>
      <c r="S101" s="1636">
        <f>Aug!AJ168</f>
        <v>5</v>
      </c>
      <c r="T101" s="1960">
        <f>Sep!AJ163</f>
        <v>4</v>
      </c>
      <c r="U101" s="1636">
        <f>Oct!AJ153</f>
        <v>4</v>
      </c>
      <c r="V101" s="1636">
        <f>Nov!AJ174</f>
        <v>6</v>
      </c>
      <c r="W101" s="1636">
        <f>Dec!AJ160</f>
        <v>4</v>
      </c>
      <c r="X101" s="1638">
        <f t="shared" si="54"/>
        <v>53</v>
      </c>
      <c r="Y101" s="1638"/>
      <c r="Z101" s="1337"/>
      <c r="AA101" s="1337"/>
      <c r="AB101" s="1957"/>
      <c r="AC101" s="1337"/>
      <c r="AD101" s="1337"/>
      <c r="AK101" s="1328"/>
    </row>
    <row r="102" spans="9:37" s="1327" customFormat="1" ht="25.5" customHeight="1">
      <c r="I102" s="1959" t="s">
        <v>142</v>
      </c>
      <c r="J102" s="1636">
        <f>Jan!AJ154</f>
        <v>6</v>
      </c>
      <c r="K102" s="1636"/>
      <c r="L102" s="1960">
        <f>Feb!AJ155</f>
        <v>6</v>
      </c>
      <c r="M102" s="1636">
        <f>Mar!AJ148</f>
        <v>7</v>
      </c>
      <c r="N102" s="1636">
        <f>Apr!AJ151</f>
        <v>6</v>
      </c>
      <c r="O102" s="1636">
        <f>May!AJ164</f>
        <v>4</v>
      </c>
      <c r="P102" s="1636">
        <f>Jun!AJ164</f>
        <v>6</v>
      </c>
      <c r="Q102" s="1636">
        <f>Jul!AJ162</f>
        <v>4</v>
      </c>
      <c r="R102" s="1636"/>
      <c r="S102" s="1636">
        <f>Aug!AJ169</f>
        <v>5</v>
      </c>
      <c r="T102" s="1960">
        <f>Sep!AJ164</f>
        <v>5</v>
      </c>
      <c r="U102" s="1636">
        <f>Oct!AJ154</f>
        <v>6</v>
      </c>
      <c r="V102" s="1636">
        <f>Nov!AJ175</f>
        <v>8</v>
      </c>
      <c r="W102" s="1970">
        <f>Dec!AJ161</f>
        <v>8</v>
      </c>
      <c r="X102" s="1638">
        <f t="shared" si="54"/>
        <v>71</v>
      </c>
      <c r="Y102" s="1638"/>
      <c r="Z102" s="1337"/>
      <c r="AA102" s="1337"/>
      <c r="AB102" s="1957"/>
      <c r="AC102" s="1337"/>
      <c r="AD102" s="1337"/>
      <c r="AK102" s="1328"/>
    </row>
    <row r="103" spans="9:37" s="1327" customFormat="1" ht="25.5" customHeight="1">
      <c r="I103" s="1961" t="s">
        <v>144</v>
      </c>
      <c r="J103" s="1636">
        <f>Jan!AJ155</f>
        <v>9</v>
      </c>
      <c r="K103" s="1636"/>
      <c r="L103" s="1960">
        <f>Feb!AJ156</f>
        <v>8</v>
      </c>
      <c r="M103" s="1636">
        <f>Mar!AJ149</f>
        <v>10</v>
      </c>
      <c r="N103" s="1636">
        <f>Apr!AJ152</f>
        <v>8</v>
      </c>
      <c r="O103" s="1636">
        <f>May!AJ165</f>
        <v>8</v>
      </c>
      <c r="P103" s="1636">
        <f>Jun!AJ165</f>
        <v>10</v>
      </c>
      <c r="Q103" s="1636">
        <f>Jul!AJ163</f>
        <v>8</v>
      </c>
      <c r="R103" s="1636"/>
      <c r="S103" s="1636">
        <f>Aug!AJ170</f>
        <v>8</v>
      </c>
      <c r="T103" s="1960">
        <f>Sep!AJ165</f>
        <v>9</v>
      </c>
      <c r="U103" s="1636">
        <f>Oct!AJ155</f>
        <v>8</v>
      </c>
      <c r="V103" s="1636">
        <f>Nov!AJ176</f>
        <v>7</v>
      </c>
      <c r="W103" s="1636">
        <f>Dec!AJ162</f>
        <v>10</v>
      </c>
      <c r="X103" s="1638">
        <f t="shared" si="54"/>
        <v>103</v>
      </c>
      <c r="Y103" s="1638"/>
      <c r="Z103" s="1337"/>
      <c r="AA103" s="1337"/>
      <c r="AB103" s="1957"/>
      <c r="AC103" s="1337"/>
      <c r="AD103" s="1337"/>
      <c r="AK103" s="1328"/>
    </row>
    <row r="104" spans="9:37" s="1327" customFormat="1" ht="25.5" customHeight="1">
      <c r="I104" s="1959" t="s">
        <v>148</v>
      </c>
      <c r="J104" s="1636">
        <f>Jan!AJ156</f>
        <v>4</v>
      </c>
      <c r="K104" s="1636"/>
      <c r="L104" s="1960">
        <f>Feb!AJ157</f>
        <v>4</v>
      </c>
      <c r="M104" s="1636">
        <f>Mar!AJ150</f>
        <v>4</v>
      </c>
      <c r="N104" s="1636">
        <f>Apr!AJ153</f>
        <v>5</v>
      </c>
      <c r="O104" s="1636">
        <f>May!AJ166</f>
        <v>4</v>
      </c>
      <c r="P104" s="1636">
        <f>Jun!AJ166</f>
        <v>4</v>
      </c>
      <c r="Q104" s="1970">
        <f>Jul!AJ164</f>
        <v>5</v>
      </c>
      <c r="R104" s="1636"/>
      <c r="S104" s="1636">
        <f>Aug!AJ171</f>
        <v>4</v>
      </c>
      <c r="T104" s="1960">
        <f>Sep!AJ166</f>
        <v>5</v>
      </c>
      <c r="U104" s="1636">
        <f>Oct!AJ156</f>
        <v>4</v>
      </c>
      <c r="V104" s="1636">
        <f>Nov!AJ177</f>
        <v>4</v>
      </c>
      <c r="W104" s="1636">
        <f>Dec!AJ163</f>
        <v>5</v>
      </c>
      <c r="X104" s="1638">
        <f t="shared" si="54"/>
        <v>52</v>
      </c>
      <c r="Y104" s="1638"/>
      <c r="Z104" s="1337"/>
      <c r="AA104" s="1337"/>
      <c r="AB104" s="1957"/>
      <c r="AC104" s="1337"/>
      <c r="AD104" s="1337"/>
      <c r="AK104" s="1328"/>
    </row>
    <row r="105" spans="10:37" s="1327" customFormat="1" ht="25.5" customHeight="1">
      <c r="J105" s="1962">
        <f>SUM(J98:J104)</f>
        <v>38</v>
      </c>
      <c r="K105" s="1962"/>
      <c r="L105" s="1963">
        <f aca="true" t="shared" si="55" ref="L105:W105">SUM(L98:L104)</f>
        <v>34</v>
      </c>
      <c r="M105" s="1962">
        <f t="shared" si="55"/>
        <v>38</v>
      </c>
      <c r="N105" s="1971">
        <f t="shared" si="55"/>
        <v>37</v>
      </c>
      <c r="O105" s="1962">
        <f t="shared" si="55"/>
        <v>35</v>
      </c>
      <c r="P105" s="1962">
        <f t="shared" si="55"/>
        <v>36</v>
      </c>
      <c r="Q105" s="1971">
        <f t="shared" si="55"/>
        <v>35</v>
      </c>
      <c r="R105" s="1962"/>
      <c r="S105" s="1962">
        <f t="shared" si="55"/>
        <v>35</v>
      </c>
      <c r="T105" s="1963">
        <f t="shared" si="55"/>
        <v>35</v>
      </c>
      <c r="U105" s="1962">
        <f t="shared" si="55"/>
        <v>37</v>
      </c>
      <c r="V105" s="1962">
        <f t="shared" si="55"/>
        <v>37</v>
      </c>
      <c r="W105" s="1971">
        <f t="shared" si="55"/>
        <v>39</v>
      </c>
      <c r="X105" s="1962">
        <f t="shared" si="54"/>
        <v>436</v>
      </c>
      <c r="Y105" s="1959"/>
      <c r="Z105" s="1337"/>
      <c r="AA105" s="1337"/>
      <c r="AB105" s="1957"/>
      <c r="AC105" s="1337"/>
      <c r="AD105" s="1337"/>
      <c r="AK105" s="1328"/>
    </row>
    <row r="106" spans="9:37" s="1337" customFormat="1" ht="25.5" customHeight="1">
      <c r="I106" s="1964" t="s">
        <v>737</v>
      </c>
      <c r="J106" s="1964"/>
      <c r="K106" s="1964"/>
      <c r="L106" s="1964"/>
      <c r="M106" s="1964"/>
      <c r="N106" s="1964"/>
      <c r="O106" s="1964"/>
      <c r="P106" s="1964"/>
      <c r="Q106" s="1964"/>
      <c r="R106" s="1964"/>
      <c r="S106" s="1964"/>
      <c r="T106" s="1964"/>
      <c r="U106" s="1964"/>
      <c r="V106" s="1964"/>
      <c r="W106" s="1964"/>
      <c r="X106" s="1964"/>
      <c r="Y106" s="1964"/>
      <c r="AB106" s="1957"/>
      <c r="AK106" s="1957"/>
    </row>
    <row r="107" spans="9:37" s="1337" customFormat="1" ht="25.5" customHeight="1">
      <c r="I107" s="1964"/>
      <c r="J107" s="1638" t="s">
        <v>133</v>
      </c>
      <c r="K107" s="1638"/>
      <c r="L107" s="1638" t="s">
        <v>261</v>
      </c>
      <c r="M107" s="1638" t="s">
        <v>163</v>
      </c>
      <c r="N107" s="1638" t="s">
        <v>262</v>
      </c>
      <c r="O107" s="1638" t="s">
        <v>177</v>
      </c>
      <c r="P107" s="1638" t="s">
        <v>251</v>
      </c>
      <c r="Q107" s="1638" t="s">
        <v>266</v>
      </c>
      <c r="R107" s="1638"/>
      <c r="S107" s="1638" t="s">
        <v>205</v>
      </c>
      <c r="T107" s="1638" t="s">
        <v>263</v>
      </c>
      <c r="U107" s="1638" t="s">
        <v>232</v>
      </c>
      <c r="V107" s="1638" t="s">
        <v>217</v>
      </c>
      <c r="W107" s="1638" t="s">
        <v>267</v>
      </c>
      <c r="X107" s="1964"/>
      <c r="Y107" s="1964"/>
      <c r="AB107" s="1957"/>
      <c r="AK107" s="1957"/>
    </row>
    <row r="108" spans="9:37" s="1327" customFormat="1" ht="25.5" customHeight="1">
      <c r="I108" s="1959" t="s">
        <v>151</v>
      </c>
      <c r="J108" s="1636">
        <f>Jan!AJ172</f>
        <v>0</v>
      </c>
      <c r="K108" s="1636"/>
      <c r="L108" s="1960">
        <f>Feb!AJ173</f>
        <v>0</v>
      </c>
      <c r="M108" s="1636">
        <f>Mar!AJ166</f>
        <v>0</v>
      </c>
      <c r="N108" s="1636">
        <f>Apr!AJ169</f>
        <v>0</v>
      </c>
      <c r="O108" s="1636">
        <f>May!AJ182</f>
        <v>0</v>
      </c>
      <c r="P108" s="1636">
        <f>Jun!AJ182</f>
        <v>0</v>
      </c>
      <c r="Q108" s="1636">
        <f>Jul!AJ180</f>
        <v>0</v>
      </c>
      <c r="R108" s="1636"/>
      <c r="S108" s="1636">
        <f>Aug!AJ187</f>
        <v>0</v>
      </c>
      <c r="T108" s="1960">
        <f>Sep!AJ182</f>
        <v>0</v>
      </c>
      <c r="U108" s="1636">
        <f>Oct!AJ172</f>
        <v>0</v>
      </c>
      <c r="V108" s="1636">
        <f>Nov!AJ193</f>
        <v>0</v>
      </c>
      <c r="W108" s="1636">
        <f>Dec!AJ179</f>
        <v>0</v>
      </c>
      <c r="X108" s="1638">
        <f aca="true" t="shared" si="56" ref="X108:X115">SUM(J108:W108)</f>
        <v>0</v>
      </c>
      <c r="Y108" s="1638"/>
      <c r="Z108" s="1337"/>
      <c r="AA108" s="1337"/>
      <c r="AB108" s="1957"/>
      <c r="AC108" s="1337"/>
      <c r="AD108" s="1337"/>
      <c r="AK108" s="1328"/>
    </row>
    <row r="109" spans="9:37" s="1327" customFormat="1" ht="25.5" customHeight="1">
      <c r="I109" s="1959" t="s">
        <v>134</v>
      </c>
      <c r="J109" s="1636">
        <f>Jan!AJ173</f>
        <v>0</v>
      </c>
      <c r="K109" s="1636"/>
      <c r="L109" s="1960">
        <f>Feb!AJ174</f>
        <v>0</v>
      </c>
      <c r="M109" s="1636">
        <f>Mar!AJ167</f>
        <v>0</v>
      </c>
      <c r="N109" s="1970">
        <f>Apr!AJ170</f>
        <v>1</v>
      </c>
      <c r="O109" s="1636">
        <f>May!AJ183</f>
        <v>0</v>
      </c>
      <c r="P109" s="1636">
        <f>Jun!AJ183</f>
        <v>0</v>
      </c>
      <c r="Q109" s="1636">
        <f>Jul!AJ181</f>
        <v>0</v>
      </c>
      <c r="R109" s="1636"/>
      <c r="S109" s="1636">
        <f>Aug!AJ188</f>
        <v>0</v>
      </c>
      <c r="T109" s="1960">
        <f>Sep!AJ183</f>
        <v>0</v>
      </c>
      <c r="U109" s="1636">
        <f>Oct!AJ173</f>
        <v>0</v>
      </c>
      <c r="V109" s="1636">
        <f>Nov!AJ194</f>
        <v>0</v>
      </c>
      <c r="W109" s="1636">
        <f>Dec!F180+Dec!T180</f>
        <v>0</v>
      </c>
      <c r="X109" s="1638">
        <f t="shared" si="56"/>
        <v>1</v>
      </c>
      <c r="Y109" s="1638"/>
      <c r="Z109" s="2036">
        <v>42826</v>
      </c>
      <c r="AA109" s="1965"/>
      <c r="AB109" s="1966"/>
      <c r="AC109" s="1965"/>
      <c r="AD109" s="1965"/>
      <c r="AE109" s="1967"/>
      <c r="AF109" s="1967"/>
      <c r="AK109" s="1328"/>
    </row>
    <row r="110" spans="9:37" s="1327" customFormat="1" ht="25.5" customHeight="1">
      <c r="I110" s="1961" t="s">
        <v>137</v>
      </c>
      <c r="J110" s="1636">
        <f>Jan!AJ174</f>
        <v>0</v>
      </c>
      <c r="K110" s="1636"/>
      <c r="L110" s="1960">
        <f>Feb!AJ175</f>
        <v>0</v>
      </c>
      <c r="M110" s="1636">
        <f>Mar!AJ168</f>
        <v>0</v>
      </c>
      <c r="N110" s="1636">
        <f>Apr!AJ171</f>
        <v>0</v>
      </c>
      <c r="O110" s="1636">
        <f>May!AJ184</f>
        <v>0</v>
      </c>
      <c r="P110" s="1636">
        <f>Jun!AJ184</f>
        <v>0</v>
      </c>
      <c r="Q110" s="1636">
        <f>Jul!AJ182</f>
        <v>0</v>
      </c>
      <c r="R110" s="1636"/>
      <c r="S110" s="1636">
        <f>Aug!AJ189</f>
        <v>0</v>
      </c>
      <c r="T110" s="1960">
        <f>Sep!AJ184</f>
        <v>0</v>
      </c>
      <c r="U110" s="1636">
        <f>Oct!AJ174</f>
        <v>0</v>
      </c>
      <c r="V110" s="1636">
        <f>Nov!AJ195</f>
        <v>0</v>
      </c>
      <c r="W110" s="1636">
        <f>Dec!AJ181</f>
        <v>0</v>
      </c>
      <c r="X110" s="1638">
        <f t="shared" si="56"/>
        <v>0</v>
      </c>
      <c r="Y110" s="1638"/>
      <c r="Z110" s="1965"/>
      <c r="AA110" s="1965"/>
      <c r="AB110" s="1966"/>
      <c r="AC110" s="1965"/>
      <c r="AD110" s="1965"/>
      <c r="AE110" s="1967"/>
      <c r="AF110" s="1967"/>
      <c r="AK110" s="1328"/>
    </row>
    <row r="111" spans="9:37" s="1327" customFormat="1" ht="25.5" customHeight="1">
      <c r="I111" s="1959" t="s">
        <v>140</v>
      </c>
      <c r="J111" s="1636">
        <f>Jan!AJ175</f>
        <v>0</v>
      </c>
      <c r="K111" s="1636"/>
      <c r="L111" s="1960">
        <f>Feb!AJ176</f>
        <v>0</v>
      </c>
      <c r="M111" s="1636">
        <f>Mar!AJ169</f>
        <v>0</v>
      </c>
      <c r="N111" s="1636">
        <f>Apr!AJ172</f>
        <v>0</v>
      </c>
      <c r="O111" s="1636">
        <f>May!AJ185</f>
        <v>0</v>
      </c>
      <c r="P111" s="1636">
        <f>Jun!AJ185</f>
        <v>0</v>
      </c>
      <c r="Q111" s="1636">
        <f>Jul!AJ183</f>
        <v>0</v>
      </c>
      <c r="R111" s="1636"/>
      <c r="S111" s="1636">
        <f>Aug!AJ190</f>
        <v>0</v>
      </c>
      <c r="T111" s="1960">
        <f>Sep!AJ185</f>
        <v>0</v>
      </c>
      <c r="U111" s="1636">
        <f>Oct!AJ175</f>
        <v>0</v>
      </c>
      <c r="V111" s="1970">
        <f>Nov!AJ196</f>
        <v>1</v>
      </c>
      <c r="W111" s="1636">
        <f>Dec!AJ182</f>
        <v>0</v>
      </c>
      <c r="X111" s="1638">
        <f t="shared" si="56"/>
        <v>1</v>
      </c>
      <c r="Y111" s="1638"/>
      <c r="Z111" s="2038" t="s">
        <v>812</v>
      </c>
      <c r="AA111" s="1965"/>
      <c r="AB111" s="1966"/>
      <c r="AC111" s="1965"/>
      <c r="AD111" s="1965"/>
      <c r="AE111" s="1967"/>
      <c r="AF111" s="1967"/>
      <c r="AK111" s="1328"/>
    </row>
    <row r="112" spans="9:37" s="1327" customFormat="1" ht="25.5" customHeight="1">
      <c r="I112" s="1959" t="s">
        <v>142</v>
      </c>
      <c r="J112" s="1636">
        <f>Jan!AJ176</f>
        <v>2</v>
      </c>
      <c r="K112" s="1636"/>
      <c r="L112" s="1960">
        <f>Feb!AJ177</f>
        <v>2</v>
      </c>
      <c r="M112" s="1636">
        <f>Mar!AJ170</f>
        <v>2</v>
      </c>
      <c r="N112" s="1636">
        <f>Apr!AJ173</f>
        <v>2</v>
      </c>
      <c r="O112" s="1636">
        <f>May!AJ186</f>
        <v>0</v>
      </c>
      <c r="P112" s="1636">
        <f>Jun!AJ186</f>
        <v>1</v>
      </c>
      <c r="Q112" s="1636">
        <f>Jul!AJ184</f>
        <v>0</v>
      </c>
      <c r="R112" s="1636"/>
      <c r="S112" s="1636">
        <f>Aug!AJ191</f>
        <v>0</v>
      </c>
      <c r="T112" s="1960">
        <f>Sep!AJ186</f>
        <v>1</v>
      </c>
      <c r="U112" s="1636">
        <f>Oct!AJ176</f>
        <v>2</v>
      </c>
      <c r="V112" s="1636">
        <f>Nov!AJ197</f>
        <v>3</v>
      </c>
      <c r="W112" s="1970">
        <f>Dec!F183</f>
        <v>4</v>
      </c>
      <c r="X112" s="1638">
        <f t="shared" si="56"/>
        <v>19</v>
      </c>
      <c r="Y112" s="1638"/>
      <c r="Z112" s="2037" t="s">
        <v>677</v>
      </c>
      <c r="AA112" s="1965"/>
      <c r="AB112" s="1966"/>
      <c r="AC112" s="2038" t="s">
        <v>813</v>
      </c>
      <c r="AD112" s="1965"/>
      <c r="AE112" s="1967"/>
      <c r="AF112" s="1967"/>
      <c r="AK112" s="1328"/>
    </row>
    <row r="113" spans="9:37" s="1327" customFormat="1" ht="25.5" customHeight="1">
      <c r="I113" s="1961" t="s">
        <v>144</v>
      </c>
      <c r="J113" s="1636">
        <f>Jan!AJ177</f>
        <v>0</v>
      </c>
      <c r="K113" s="1636"/>
      <c r="L113" s="1960">
        <f>Feb!AJ178</f>
        <v>0</v>
      </c>
      <c r="M113" s="1636">
        <f>Mar!AJ171</f>
        <v>0</v>
      </c>
      <c r="N113" s="1636">
        <f>Apr!AJ174</f>
        <v>0</v>
      </c>
      <c r="O113" s="1636">
        <f>May!AJ187</f>
        <v>0</v>
      </c>
      <c r="P113" s="1636">
        <f>Jun!AJ187</f>
        <v>0</v>
      </c>
      <c r="Q113" s="1636">
        <f>Jul!AJ185</f>
        <v>0</v>
      </c>
      <c r="R113" s="1636"/>
      <c r="S113" s="1636">
        <f>Aug!AJ192</f>
        <v>0</v>
      </c>
      <c r="T113" s="1960">
        <f>Sep!AJ187</f>
        <v>0</v>
      </c>
      <c r="U113" s="1636">
        <f>Oct!AJ177</f>
        <v>0</v>
      </c>
      <c r="V113" s="1636">
        <f>Nov!AJ198</f>
        <v>0</v>
      </c>
      <c r="W113" s="1636">
        <f>Dec!AJ184</f>
        <v>0</v>
      </c>
      <c r="X113" s="1638">
        <f t="shared" si="56"/>
        <v>0</v>
      </c>
      <c r="Y113" s="1638"/>
      <c r="Z113" s="1965"/>
      <c r="AA113" s="1965"/>
      <c r="AB113" s="1966"/>
      <c r="AC113" s="1965"/>
      <c r="AD113" s="1965"/>
      <c r="AE113" s="1967"/>
      <c r="AF113" s="1967"/>
      <c r="AK113" s="1328"/>
    </row>
    <row r="114" spans="9:37" s="1327" customFormat="1" ht="25.5" customHeight="1">
      <c r="I114" s="1959" t="s">
        <v>148</v>
      </c>
      <c r="J114" s="1636">
        <f>Jan!AJ178</f>
        <v>0</v>
      </c>
      <c r="K114" s="1636"/>
      <c r="L114" s="1960">
        <f>Feb!AJ179</f>
        <v>0</v>
      </c>
      <c r="M114" s="1636">
        <f>Mar!AJ172</f>
        <v>0</v>
      </c>
      <c r="N114" s="1636">
        <f>Apr!AJ175</f>
        <v>0</v>
      </c>
      <c r="O114" s="1636">
        <f>May!AJ188</f>
        <v>0</v>
      </c>
      <c r="P114" s="1636">
        <f>Jun!AJ188</f>
        <v>0</v>
      </c>
      <c r="Q114" s="1636">
        <f>Jul!AJ186</f>
        <v>0</v>
      </c>
      <c r="R114" s="1636"/>
      <c r="S114" s="1636">
        <f>Aug!AJ193</f>
        <v>0</v>
      </c>
      <c r="T114" s="1960">
        <f>Sep!AJ188</f>
        <v>0</v>
      </c>
      <c r="U114" s="1636">
        <f>Oct!AJ178</f>
        <v>0</v>
      </c>
      <c r="V114" s="1636">
        <f>Nov!AJ199</f>
        <v>0</v>
      </c>
      <c r="W114" s="1636">
        <f>Dec!AJ185</f>
        <v>0</v>
      </c>
      <c r="X114" s="1638">
        <f t="shared" si="56"/>
        <v>0</v>
      </c>
      <c r="Y114" s="1638"/>
      <c r="Z114" s="1965"/>
      <c r="AA114" s="1965"/>
      <c r="AB114" s="1966"/>
      <c r="AC114" s="1965"/>
      <c r="AD114" s="1965"/>
      <c r="AE114" s="1967"/>
      <c r="AF114" s="1967"/>
      <c r="AK114" s="1328"/>
    </row>
    <row r="115" spans="10:37" s="1327" customFormat="1" ht="25.5" customHeight="1">
      <c r="J115" s="1962">
        <f aca="true" t="shared" si="57" ref="J115:W115">SUM(J108:J114)</f>
        <v>2</v>
      </c>
      <c r="K115" s="1962"/>
      <c r="L115" s="1963">
        <f t="shared" si="57"/>
        <v>2</v>
      </c>
      <c r="M115" s="1962">
        <f t="shared" si="57"/>
        <v>2</v>
      </c>
      <c r="N115" s="1971">
        <f t="shared" si="57"/>
        <v>3</v>
      </c>
      <c r="O115" s="1962">
        <f t="shared" si="57"/>
        <v>0</v>
      </c>
      <c r="P115" s="1962">
        <f t="shared" si="57"/>
        <v>1</v>
      </c>
      <c r="Q115" s="1962">
        <f t="shared" si="57"/>
        <v>0</v>
      </c>
      <c r="R115" s="1962"/>
      <c r="S115" s="1962">
        <f t="shared" si="57"/>
        <v>0</v>
      </c>
      <c r="T115" s="1963">
        <f t="shared" si="57"/>
        <v>1</v>
      </c>
      <c r="U115" s="1962">
        <f t="shared" si="57"/>
        <v>2</v>
      </c>
      <c r="V115" s="1971">
        <f t="shared" si="57"/>
        <v>4</v>
      </c>
      <c r="W115" s="1971">
        <f t="shared" si="57"/>
        <v>4</v>
      </c>
      <c r="X115" s="1962">
        <f t="shared" si="56"/>
        <v>21</v>
      </c>
      <c r="Y115" s="1959"/>
      <c r="Z115" s="1965"/>
      <c r="AA115" s="1965"/>
      <c r="AB115" s="1966"/>
      <c r="AC115" s="1965"/>
      <c r="AD115" s="1965"/>
      <c r="AE115" s="1967"/>
      <c r="AF115" s="1967"/>
      <c r="AK115" s="1328"/>
    </row>
    <row r="116" spans="9:37" s="1337" customFormat="1" ht="25.5" customHeight="1">
      <c r="I116" s="1956" t="s">
        <v>738</v>
      </c>
      <c r="J116" s="1956"/>
      <c r="K116" s="1956"/>
      <c r="L116" s="1956"/>
      <c r="M116" s="1956"/>
      <c r="N116" s="1956"/>
      <c r="O116" s="1956"/>
      <c r="P116" s="1956"/>
      <c r="Q116" s="1956"/>
      <c r="R116" s="1956"/>
      <c r="S116" s="1956"/>
      <c r="T116" s="1956"/>
      <c r="U116" s="1956"/>
      <c r="V116" s="1956"/>
      <c r="W116" s="1956"/>
      <c r="X116" s="1956"/>
      <c r="Y116" s="1956"/>
      <c r="Z116" s="1965"/>
      <c r="AA116" s="1965"/>
      <c r="AB116" s="1966"/>
      <c r="AC116" s="1965"/>
      <c r="AD116" s="1965"/>
      <c r="AE116" s="1965"/>
      <c r="AF116" s="1965"/>
      <c r="AK116" s="1957"/>
    </row>
    <row r="117" spans="9:37" s="1337" customFormat="1" ht="25.5" customHeight="1">
      <c r="I117" s="1956"/>
      <c r="J117" s="1638" t="s">
        <v>133</v>
      </c>
      <c r="K117" s="1638"/>
      <c r="L117" s="1638" t="s">
        <v>261</v>
      </c>
      <c r="M117" s="1638" t="s">
        <v>163</v>
      </c>
      <c r="N117" s="1638" t="s">
        <v>262</v>
      </c>
      <c r="O117" s="1638" t="s">
        <v>177</v>
      </c>
      <c r="P117" s="1638" t="s">
        <v>251</v>
      </c>
      <c r="Q117" s="1638" t="s">
        <v>266</v>
      </c>
      <c r="R117" s="1638"/>
      <c r="S117" s="1638" t="s">
        <v>205</v>
      </c>
      <c r="T117" s="1638" t="s">
        <v>263</v>
      </c>
      <c r="U117" s="1638" t="s">
        <v>232</v>
      </c>
      <c r="V117" s="1638" t="s">
        <v>217</v>
      </c>
      <c r="W117" s="1638" t="s">
        <v>267</v>
      </c>
      <c r="X117" s="1956"/>
      <c r="Y117" s="1956"/>
      <c r="Z117" s="1965"/>
      <c r="AA117" s="1965"/>
      <c r="AB117" s="1966"/>
      <c r="AC117" s="1965"/>
      <c r="AD117" s="1965"/>
      <c r="AE117" s="1965"/>
      <c r="AF117" s="1965"/>
      <c r="AK117" s="1957"/>
    </row>
    <row r="118" spans="9:37" s="1327" customFormat="1" ht="25.5" customHeight="1">
      <c r="I118" s="1959" t="s">
        <v>151</v>
      </c>
      <c r="J118" s="1636">
        <f aca="true" t="shared" si="58" ref="J118:J124">J98-J108</f>
        <v>5</v>
      </c>
      <c r="K118" s="1636"/>
      <c r="L118" s="1636">
        <f aca="true" t="shared" si="59" ref="L118:Q124">L98-L108</f>
        <v>4</v>
      </c>
      <c r="M118" s="1636">
        <f t="shared" si="59"/>
        <v>4</v>
      </c>
      <c r="N118" s="1636">
        <f t="shared" si="59"/>
        <v>5</v>
      </c>
      <c r="O118" s="1636">
        <f t="shared" si="59"/>
        <v>4</v>
      </c>
      <c r="P118" s="1636">
        <f t="shared" si="59"/>
        <v>4</v>
      </c>
      <c r="Q118" s="1636">
        <f t="shared" si="59"/>
        <v>5</v>
      </c>
      <c r="R118" s="1636"/>
      <c r="S118" s="1636">
        <f aca="true" t="shared" si="60" ref="S118:W124">S98-S108</f>
        <v>4</v>
      </c>
      <c r="T118" s="1636">
        <f t="shared" si="60"/>
        <v>4</v>
      </c>
      <c r="U118" s="1636">
        <f t="shared" si="60"/>
        <v>5</v>
      </c>
      <c r="V118" s="1636">
        <f t="shared" si="60"/>
        <v>4</v>
      </c>
      <c r="W118" s="1636">
        <f t="shared" si="60"/>
        <v>5</v>
      </c>
      <c r="X118" s="1638">
        <f aca="true" t="shared" si="61" ref="X118:X125">SUM(J118:W118)</f>
        <v>53</v>
      </c>
      <c r="Y118" s="1638"/>
      <c r="Z118" s="1965" t="s">
        <v>811</v>
      </c>
      <c r="AA118" s="1965"/>
      <c r="AB118" s="1966"/>
      <c r="AC118" s="1965"/>
      <c r="AD118" s="1965"/>
      <c r="AE118" s="1967"/>
      <c r="AF118" s="1967"/>
      <c r="AK118" s="1328"/>
    </row>
    <row r="119" spans="9:37" s="1327" customFormat="1" ht="25.5" customHeight="1">
      <c r="I119" s="1959" t="s">
        <v>134</v>
      </c>
      <c r="J119" s="1636">
        <f t="shared" si="58"/>
        <v>5</v>
      </c>
      <c r="K119" s="1636"/>
      <c r="L119" s="1636">
        <f t="shared" si="59"/>
        <v>4</v>
      </c>
      <c r="M119" s="1636">
        <f t="shared" si="59"/>
        <v>4</v>
      </c>
      <c r="N119" s="1636">
        <f t="shared" si="59"/>
        <v>4</v>
      </c>
      <c r="O119" s="1636">
        <f t="shared" si="59"/>
        <v>5</v>
      </c>
      <c r="P119" s="1636">
        <f t="shared" si="59"/>
        <v>4</v>
      </c>
      <c r="Q119" s="1636">
        <f t="shared" si="59"/>
        <v>5</v>
      </c>
      <c r="R119" s="1636"/>
      <c r="S119" s="1636">
        <f t="shared" si="60"/>
        <v>4</v>
      </c>
      <c r="T119" s="1636">
        <f t="shared" si="60"/>
        <v>4</v>
      </c>
      <c r="U119" s="1636">
        <f t="shared" si="60"/>
        <v>5</v>
      </c>
      <c r="V119" s="1636">
        <f t="shared" si="60"/>
        <v>4</v>
      </c>
      <c r="W119" s="1636">
        <f t="shared" si="60"/>
        <v>3</v>
      </c>
      <c r="X119" s="1638">
        <f t="shared" si="61"/>
        <v>51</v>
      </c>
      <c r="Y119" s="1638"/>
      <c r="Z119" s="1965" t="s">
        <v>808</v>
      </c>
      <c r="AA119" s="1965"/>
      <c r="AB119" s="1966"/>
      <c r="AC119" s="1965"/>
      <c r="AD119" s="1965"/>
      <c r="AE119" s="1967"/>
      <c r="AF119" s="1967"/>
      <c r="AK119" s="1328"/>
    </row>
    <row r="120" spans="9:37" s="1327" customFormat="1" ht="25.5" customHeight="1">
      <c r="I120" s="1961" t="s">
        <v>137</v>
      </c>
      <c r="J120" s="1636">
        <f t="shared" si="58"/>
        <v>5</v>
      </c>
      <c r="K120" s="1636"/>
      <c r="L120" s="1636">
        <f t="shared" si="59"/>
        <v>4</v>
      </c>
      <c r="M120" s="1636">
        <f t="shared" si="59"/>
        <v>4</v>
      </c>
      <c r="N120" s="1636">
        <f t="shared" si="59"/>
        <v>4</v>
      </c>
      <c r="O120" s="1636">
        <f t="shared" si="59"/>
        <v>5</v>
      </c>
      <c r="P120" s="1636">
        <f t="shared" si="59"/>
        <v>4</v>
      </c>
      <c r="Q120" s="1636">
        <f t="shared" si="59"/>
        <v>4</v>
      </c>
      <c r="R120" s="1636"/>
      <c r="S120" s="1636">
        <f t="shared" si="60"/>
        <v>5</v>
      </c>
      <c r="T120" s="1636">
        <f t="shared" si="60"/>
        <v>4</v>
      </c>
      <c r="U120" s="1636">
        <f t="shared" si="60"/>
        <v>5</v>
      </c>
      <c r="V120" s="1636">
        <f t="shared" si="60"/>
        <v>4</v>
      </c>
      <c r="W120" s="1636">
        <f t="shared" si="60"/>
        <v>4</v>
      </c>
      <c r="X120" s="1638">
        <f t="shared" si="61"/>
        <v>52</v>
      </c>
      <c r="Y120" s="1638"/>
      <c r="Z120" s="1965" t="s">
        <v>809</v>
      </c>
      <c r="AA120" s="1965"/>
      <c r="AB120" s="1966"/>
      <c r="AC120" s="1965"/>
      <c r="AD120" s="1965"/>
      <c r="AE120" s="1967"/>
      <c r="AF120" s="1967"/>
      <c r="AK120" s="1328"/>
    </row>
    <row r="121" spans="9:37" s="1327" customFormat="1" ht="25.5" customHeight="1">
      <c r="I121" s="1959" t="s">
        <v>140</v>
      </c>
      <c r="J121" s="1636">
        <f t="shared" si="58"/>
        <v>4</v>
      </c>
      <c r="K121" s="1636"/>
      <c r="L121" s="1636">
        <f t="shared" si="59"/>
        <v>4</v>
      </c>
      <c r="M121" s="1636">
        <f t="shared" si="59"/>
        <v>5</v>
      </c>
      <c r="N121" s="1636">
        <f t="shared" si="59"/>
        <v>4</v>
      </c>
      <c r="O121" s="1636">
        <f t="shared" si="59"/>
        <v>5</v>
      </c>
      <c r="P121" s="1636">
        <f t="shared" si="59"/>
        <v>4</v>
      </c>
      <c r="Q121" s="1636">
        <f t="shared" si="59"/>
        <v>4</v>
      </c>
      <c r="R121" s="1636"/>
      <c r="S121" s="1636">
        <f t="shared" si="60"/>
        <v>5</v>
      </c>
      <c r="T121" s="1636">
        <f t="shared" si="60"/>
        <v>4</v>
      </c>
      <c r="U121" s="1636">
        <f t="shared" si="60"/>
        <v>4</v>
      </c>
      <c r="V121" s="1636">
        <f t="shared" si="60"/>
        <v>5</v>
      </c>
      <c r="W121" s="1636">
        <f t="shared" si="60"/>
        <v>4</v>
      </c>
      <c r="X121" s="1638">
        <f t="shared" si="61"/>
        <v>52</v>
      </c>
      <c r="Y121" s="1638"/>
      <c r="Z121" s="1965" t="s">
        <v>810</v>
      </c>
      <c r="AA121" s="1965"/>
      <c r="AB121" s="1966"/>
      <c r="AC121" s="1965"/>
      <c r="AD121" s="1965"/>
      <c r="AE121" s="1967"/>
      <c r="AF121" s="1967"/>
      <c r="AK121" s="1328"/>
    </row>
    <row r="122" spans="9:37" s="1327" customFormat="1" ht="25.5" customHeight="1">
      <c r="I122" s="1959" t="s">
        <v>142</v>
      </c>
      <c r="J122" s="1636">
        <f t="shared" si="58"/>
        <v>4</v>
      </c>
      <c r="K122" s="1636"/>
      <c r="L122" s="1636">
        <f t="shared" si="59"/>
        <v>4</v>
      </c>
      <c r="M122" s="1636">
        <f t="shared" si="59"/>
        <v>5</v>
      </c>
      <c r="N122" s="1636">
        <f t="shared" si="59"/>
        <v>4</v>
      </c>
      <c r="O122" s="1636">
        <f t="shared" si="59"/>
        <v>4</v>
      </c>
      <c r="P122" s="1636">
        <f t="shared" si="59"/>
        <v>5</v>
      </c>
      <c r="Q122" s="1636">
        <f t="shared" si="59"/>
        <v>4</v>
      </c>
      <c r="R122" s="1636"/>
      <c r="S122" s="1636">
        <f t="shared" si="60"/>
        <v>5</v>
      </c>
      <c r="T122" s="1636">
        <f t="shared" si="60"/>
        <v>4</v>
      </c>
      <c r="U122" s="1636">
        <f t="shared" si="60"/>
        <v>4</v>
      </c>
      <c r="V122" s="1636">
        <f t="shared" si="60"/>
        <v>5</v>
      </c>
      <c r="W122" s="1636">
        <f t="shared" si="60"/>
        <v>4</v>
      </c>
      <c r="X122" s="1638">
        <f t="shared" si="61"/>
        <v>52</v>
      </c>
      <c r="Y122" s="1638"/>
      <c r="Z122" s="1965" t="s">
        <v>741</v>
      </c>
      <c r="AA122" s="1965"/>
      <c r="AB122" s="1966"/>
      <c r="AC122" s="1965"/>
      <c r="AD122" s="1965"/>
      <c r="AE122" s="1967"/>
      <c r="AF122" s="1967"/>
      <c r="AK122" s="1328"/>
    </row>
    <row r="123" spans="9:37" s="1327" customFormat="1" ht="25.5" customHeight="1">
      <c r="I123" s="1961" t="s">
        <v>144</v>
      </c>
      <c r="J123" s="1636">
        <f t="shared" si="58"/>
        <v>9</v>
      </c>
      <c r="K123" s="1636"/>
      <c r="L123" s="1636">
        <f aca="true" t="shared" si="62" ref="L123:P124">L103-L113</f>
        <v>8</v>
      </c>
      <c r="M123" s="1636">
        <f t="shared" si="62"/>
        <v>10</v>
      </c>
      <c r="N123" s="1636">
        <f t="shared" si="62"/>
        <v>8</v>
      </c>
      <c r="O123" s="1636">
        <f t="shared" si="62"/>
        <v>8</v>
      </c>
      <c r="P123" s="1636">
        <f t="shared" si="62"/>
        <v>10</v>
      </c>
      <c r="Q123" s="1638">
        <f t="shared" si="59"/>
        <v>8</v>
      </c>
      <c r="R123" s="1636"/>
      <c r="S123" s="1636">
        <f t="shared" si="60"/>
        <v>8</v>
      </c>
      <c r="T123" s="1636">
        <f t="shared" si="60"/>
        <v>9</v>
      </c>
      <c r="U123" s="1636">
        <f t="shared" si="60"/>
        <v>8</v>
      </c>
      <c r="V123" s="1636">
        <f t="shared" si="60"/>
        <v>7</v>
      </c>
      <c r="W123" s="1636">
        <f t="shared" si="60"/>
        <v>10</v>
      </c>
      <c r="X123" s="1638">
        <f t="shared" si="61"/>
        <v>103</v>
      </c>
      <c r="Y123" s="1638"/>
      <c r="Z123" s="2035" t="s">
        <v>814</v>
      </c>
      <c r="AA123" s="1965"/>
      <c r="AB123" s="1966"/>
      <c r="AC123" s="1965"/>
      <c r="AD123" s="1965"/>
      <c r="AE123" s="1967"/>
      <c r="AF123" s="1967"/>
      <c r="AK123" s="1328"/>
    </row>
    <row r="124" spans="9:37" s="1327" customFormat="1" ht="25.5" customHeight="1">
      <c r="I124" s="1959" t="s">
        <v>148</v>
      </c>
      <c r="J124" s="1636">
        <f t="shared" si="58"/>
        <v>4</v>
      </c>
      <c r="K124" s="1636"/>
      <c r="L124" s="1636">
        <f t="shared" si="62"/>
        <v>4</v>
      </c>
      <c r="M124" s="1636">
        <f t="shared" si="62"/>
        <v>4</v>
      </c>
      <c r="N124" s="1636">
        <f t="shared" si="62"/>
        <v>5</v>
      </c>
      <c r="O124" s="1636">
        <f t="shared" si="62"/>
        <v>4</v>
      </c>
      <c r="P124" s="1636">
        <f>P104-P114</f>
        <v>4</v>
      </c>
      <c r="Q124" s="1970">
        <f t="shared" si="59"/>
        <v>5</v>
      </c>
      <c r="R124" s="1636"/>
      <c r="S124" s="1636">
        <f t="shared" si="60"/>
        <v>4</v>
      </c>
      <c r="T124" s="1636">
        <f t="shared" si="60"/>
        <v>5</v>
      </c>
      <c r="U124" s="1636">
        <f t="shared" si="60"/>
        <v>4</v>
      </c>
      <c r="V124" s="1636">
        <f t="shared" si="60"/>
        <v>4</v>
      </c>
      <c r="W124" s="1636">
        <f t="shared" si="60"/>
        <v>5</v>
      </c>
      <c r="X124" s="1638">
        <f t="shared" si="61"/>
        <v>52</v>
      </c>
      <c r="Y124" s="1638"/>
      <c r="Z124" s="2035" t="s">
        <v>815</v>
      </c>
      <c r="AA124" s="1965"/>
      <c r="AB124" s="1966"/>
      <c r="AC124" s="1965"/>
      <c r="AD124" s="1965"/>
      <c r="AE124" s="1967"/>
      <c r="AF124" s="1967"/>
      <c r="AK124" s="1328"/>
    </row>
    <row r="125" spans="10:37" s="1327" customFormat="1" ht="25.5" customHeight="1">
      <c r="J125" s="1962">
        <f aca="true" t="shared" si="63" ref="J125:W125">SUM(J118:J124)</f>
        <v>36</v>
      </c>
      <c r="K125" s="1962"/>
      <c r="L125" s="1962">
        <f t="shared" si="63"/>
        <v>32</v>
      </c>
      <c r="M125" s="1962">
        <f t="shared" si="63"/>
        <v>36</v>
      </c>
      <c r="N125" s="1962">
        <f t="shared" si="63"/>
        <v>34</v>
      </c>
      <c r="O125" s="1962">
        <f t="shared" si="63"/>
        <v>35</v>
      </c>
      <c r="P125" s="1962">
        <f t="shared" si="63"/>
        <v>35</v>
      </c>
      <c r="Q125" s="1971">
        <f t="shared" si="63"/>
        <v>35</v>
      </c>
      <c r="R125" s="1962"/>
      <c r="S125" s="1962">
        <f t="shared" si="63"/>
        <v>35</v>
      </c>
      <c r="T125" s="1962">
        <f t="shared" si="63"/>
        <v>34</v>
      </c>
      <c r="U125" s="1962">
        <f t="shared" si="63"/>
        <v>35</v>
      </c>
      <c r="V125" s="1962">
        <f t="shared" si="63"/>
        <v>33</v>
      </c>
      <c r="W125" s="1962">
        <f t="shared" si="63"/>
        <v>35</v>
      </c>
      <c r="X125" s="1962">
        <f t="shared" si="61"/>
        <v>415</v>
      </c>
      <c r="Y125" s="1959"/>
      <c r="Z125" s="1965"/>
      <c r="AA125" s="1965"/>
      <c r="AB125" s="1966"/>
      <c r="AC125" s="1965"/>
      <c r="AD125" s="1965"/>
      <c r="AE125" s="1967"/>
      <c r="AF125" s="1967"/>
      <c r="AK125" s="1328"/>
    </row>
    <row r="126" spans="9:37" s="1327" customFormat="1" ht="25.5" customHeight="1">
      <c r="I126" s="1968" t="s">
        <v>740</v>
      </c>
      <c r="J126" s="1355"/>
      <c r="K126" s="1355"/>
      <c r="L126" s="1355"/>
      <c r="M126" s="1355"/>
      <c r="N126" s="1355"/>
      <c r="O126" s="1355"/>
      <c r="P126" s="1355"/>
      <c r="Q126" s="1355"/>
      <c r="R126" s="1355"/>
      <c r="S126" s="1355"/>
      <c r="T126" s="1355"/>
      <c r="U126" s="1355"/>
      <c r="V126" s="1355"/>
      <c r="W126" s="1355"/>
      <c r="X126" s="1355"/>
      <c r="Y126" s="1355"/>
      <c r="Z126" s="1965"/>
      <c r="AA126" s="1965"/>
      <c r="AB126" s="1966"/>
      <c r="AC126" s="1965"/>
      <c r="AD126" s="1965"/>
      <c r="AE126" s="1967"/>
      <c r="AF126" s="1967"/>
      <c r="AK126" s="1328"/>
    </row>
    <row r="127" spans="9:37" s="1327" customFormat="1" ht="25.5" customHeight="1">
      <c r="I127" s="1969"/>
      <c r="J127" s="1638" t="s">
        <v>133</v>
      </c>
      <c r="K127" s="1638"/>
      <c r="L127" s="1638" t="s">
        <v>261</v>
      </c>
      <c r="M127" s="1638" t="s">
        <v>163</v>
      </c>
      <c r="N127" s="1638" t="s">
        <v>262</v>
      </c>
      <c r="O127" s="1638" t="s">
        <v>177</v>
      </c>
      <c r="P127" s="1638" t="s">
        <v>251</v>
      </c>
      <c r="Q127" s="1638" t="s">
        <v>266</v>
      </c>
      <c r="R127" s="1638"/>
      <c r="S127" s="1638" t="s">
        <v>205</v>
      </c>
      <c r="T127" s="1638" t="s">
        <v>263</v>
      </c>
      <c r="U127" s="1638" t="s">
        <v>232</v>
      </c>
      <c r="V127" s="1638" t="s">
        <v>217</v>
      </c>
      <c r="W127" s="1638" t="s">
        <v>267</v>
      </c>
      <c r="X127" s="1969"/>
      <c r="Y127" s="1969"/>
      <c r="Z127" s="1965"/>
      <c r="AA127" s="1965"/>
      <c r="AB127" s="1966"/>
      <c r="AC127" s="1965"/>
      <c r="AD127" s="1965"/>
      <c r="AE127" s="1967"/>
      <c r="AF127" s="1967"/>
      <c r="AK127" s="1328"/>
    </row>
    <row r="128" spans="9:37" s="1327" customFormat="1" ht="25.5" customHeight="1">
      <c r="I128" s="1959" t="s">
        <v>151</v>
      </c>
      <c r="J128" s="1636">
        <v>5</v>
      </c>
      <c r="K128" s="1636"/>
      <c r="L128" s="1960">
        <v>4</v>
      </c>
      <c r="M128" s="1636">
        <v>4</v>
      </c>
      <c r="N128" s="1636">
        <v>5</v>
      </c>
      <c r="O128" s="1636">
        <v>4</v>
      </c>
      <c r="P128" s="1636">
        <v>4</v>
      </c>
      <c r="Q128" s="1636">
        <v>5</v>
      </c>
      <c r="R128" s="1636"/>
      <c r="S128" s="1636">
        <v>4</v>
      </c>
      <c r="T128" s="1960">
        <v>4</v>
      </c>
      <c r="U128" s="1636">
        <v>5</v>
      </c>
      <c r="V128" s="1636">
        <v>4</v>
      </c>
      <c r="W128" s="1636">
        <v>5</v>
      </c>
      <c r="X128" s="1634">
        <f aca="true" t="shared" si="64" ref="X128:X134">SUM(J128:W128)</f>
        <v>53</v>
      </c>
      <c r="Y128" s="1638"/>
      <c r="Z128" s="1965" t="s">
        <v>744</v>
      </c>
      <c r="AA128" s="1965"/>
      <c r="AB128" s="1966"/>
      <c r="AC128" s="1965"/>
      <c r="AD128" s="1965"/>
      <c r="AE128" s="1967"/>
      <c r="AF128" s="1967"/>
      <c r="AK128" s="1328"/>
    </row>
    <row r="129" spans="9:37" s="1327" customFormat="1" ht="25.5" customHeight="1">
      <c r="I129" s="1959" t="s">
        <v>134</v>
      </c>
      <c r="J129" s="1636">
        <v>5</v>
      </c>
      <c r="K129" s="1636"/>
      <c r="L129" s="1960">
        <v>4</v>
      </c>
      <c r="M129" s="1636">
        <v>4</v>
      </c>
      <c r="N129" s="1636">
        <v>4</v>
      </c>
      <c r="O129" s="1636">
        <v>5</v>
      </c>
      <c r="P129" s="1636">
        <v>4</v>
      </c>
      <c r="Q129" s="1636">
        <v>5</v>
      </c>
      <c r="R129" s="1636"/>
      <c r="S129" s="1636">
        <v>4</v>
      </c>
      <c r="T129" s="1960">
        <v>4</v>
      </c>
      <c r="U129" s="1636">
        <v>5</v>
      </c>
      <c r="V129" s="1636">
        <v>4</v>
      </c>
      <c r="W129" s="1636">
        <v>4</v>
      </c>
      <c r="X129" s="1638">
        <f t="shared" si="64"/>
        <v>52</v>
      </c>
      <c r="Y129" s="1638"/>
      <c r="Z129" s="1965"/>
      <c r="AA129" s="1965"/>
      <c r="AB129" s="1966"/>
      <c r="AC129" s="1965"/>
      <c r="AD129" s="1965"/>
      <c r="AE129" s="1967"/>
      <c r="AF129" s="1967"/>
      <c r="AK129" s="1328"/>
    </row>
    <row r="130" spans="9:41" s="1327" customFormat="1" ht="25.5" customHeight="1">
      <c r="I130" s="1961" t="s">
        <v>137</v>
      </c>
      <c r="J130" s="1636">
        <v>5</v>
      </c>
      <c r="K130" s="1636"/>
      <c r="L130" s="1960">
        <v>4</v>
      </c>
      <c r="M130" s="1636">
        <v>4</v>
      </c>
      <c r="N130" s="1636">
        <v>4</v>
      </c>
      <c r="O130" s="1636">
        <v>5</v>
      </c>
      <c r="P130" s="1636">
        <v>4</v>
      </c>
      <c r="Q130" s="1636">
        <v>4</v>
      </c>
      <c r="R130" s="1636"/>
      <c r="S130" s="1636">
        <v>5</v>
      </c>
      <c r="T130" s="1960">
        <v>4</v>
      </c>
      <c r="U130" s="1636">
        <v>5</v>
      </c>
      <c r="V130" s="1636">
        <v>4</v>
      </c>
      <c r="W130" s="1636">
        <v>4</v>
      </c>
      <c r="X130" s="1638">
        <f t="shared" si="64"/>
        <v>52</v>
      </c>
      <c r="Y130" s="1638"/>
      <c r="Z130" s="1965"/>
      <c r="AA130" s="1965"/>
      <c r="AB130" s="1966"/>
      <c r="AC130" s="1965"/>
      <c r="AD130" s="1965"/>
      <c r="AE130" s="1967"/>
      <c r="AF130" s="1967"/>
      <c r="AK130" s="1981" t="s">
        <v>742</v>
      </c>
      <c r="AL130" s="1982"/>
      <c r="AM130" s="1982"/>
      <c r="AN130" s="1982"/>
      <c r="AO130" s="1973"/>
    </row>
    <row r="131" spans="9:41" s="1327" customFormat="1" ht="25.5" customHeight="1">
      <c r="I131" s="1959" t="s">
        <v>140</v>
      </c>
      <c r="J131" s="1636">
        <v>4</v>
      </c>
      <c r="K131" s="1636"/>
      <c r="L131" s="1960">
        <v>4</v>
      </c>
      <c r="M131" s="1636">
        <v>5</v>
      </c>
      <c r="N131" s="1636">
        <v>4</v>
      </c>
      <c r="O131" s="1636">
        <v>5</v>
      </c>
      <c r="P131" s="1636">
        <v>4</v>
      </c>
      <c r="Q131" s="1636">
        <v>4</v>
      </c>
      <c r="R131" s="1636"/>
      <c r="S131" s="1636">
        <v>5</v>
      </c>
      <c r="T131" s="1960">
        <v>4</v>
      </c>
      <c r="U131" s="1636">
        <v>4</v>
      </c>
      <c r="V131" s="1636">
        <v>5</v>
      </c>
      <c r="W131" s="1636">
        <v>4</v>
      </c>
      <c r="X131" s="1638">
        <f t="shared" si="64"/>
        <v>52</v>
      </c>
      <c r="Y131" s="1970"/>
      <c r="Z131" s="1965"/>
      <c r="AA131" s="1965"/>
      <c r="AB131" s="1966"/>
      <c r="AC131" s="1965"/>
      <c r="AD131" s="1965"/>
      <c r="AE131" s="1967"/>
      <c r="AF131" s="1967"/>
      <c r="AK131" s="1983" t="s">
        <v>743</v>
      </c>
      <c r="AL131" s="1984"/>
      <c r="AM131" s="1984"/>
      <c r="AN131" s="1984"/>
      <c r="AO131" s="1974"/>
    </row>
    <row r="132" spans="9:37" s="1327" customFormat="1" ht="25.5" customHeight="1">
      <c r="I132" s="1959" t="s">
        <v>142</v>
      </c>
      <c r="J132" s="1636">
        <v>4</v>
      </c>
      <c r="K132" s="1636"/>
      <c r="L132" s="1960">
        <v>4</v>
      </c>
      <c r="M132" s="1636">
        <v>5</v>
      </c>
      <c r="N132" s="1636">
        <v>4</v>
      </c>
      <c r="O132" s="1636">
        <v>4</v>
      </c>
      <c r="P132" s="1636">
        <v>5</v>
      </c>
      <c r="Q132" s="1636">
        <v>4</v>
      </c>
      <c r="R132" s="1636"/>
      <c r="S132" s="1636">
        <v>5</v>
      </c>
      <c r="T132" s="1960">
        <v>4</v>
      </c>
      <c r="U132" s="1636">
        <v>4</v>
      </c>
      <c r="V132" s="1636">
        <v>5</v>
      </c>
      <c r="W132" s="1636">
        <v>4</v>
      </c>
      <c r="X132" s="1638">
        <f t="shared" si="64"/>
        <v>52</v>
      </c>
      <c r="Y132" s="1638"/>
      <c r="Z132" s="1965"/>
      <c r="AA132" s="1965"/>
      <c r="AB132" s="1966"/>
      <c r="AC132" s="1965"/>
      <c r="AD132" s="1965"/>
      <c r="AE132" s="1967"/>
      <c r="AF132" s="1967"/>
      <c r="AK132" s="1328"/>
    </row>
    <row r="133" spans="9:37" s="1327" customFormat="1" ht="25.5" customHeight="1">
      <c r="I133" s="1961" t="s">
        <v>144</v>
      </c>
      <c r="J133" s="1636">
        <v>4</v>
      </c>
      <c r="K133" s="1636"/>
      <c r="L133" s="1960">
        <v>4</v>
      </c>
      <c r="M133" s="1636">
        <v>5</v>
      </c>
      <c r="N133" s="1636">
        <v>4</v>
      </c>
      <c r="O133" s="1636">
        <v>4</v>
      </c>
      <c r="P133" s="1636">
        <v>5</v>
      </c>
      <c r="Q133" s="1636">
        <v>4</v>
      </c>
      <c r="R133" s="1636"/>
      <c r="S133" s="1636">
        <v>4</v>
      </c>
      <c r="T133" s="1960">
        <v>5</v>
      </c>
      <c r="U133" s="1636">
        <v>4</v>
      </c>
      <c r="V133" s="1636">
        <v>4</v>
      </c>
      <c r="W133" s="1636">
        <v>5</v>
      </c>
      <c r="X133" s="1638">
        <f t="shared" si="64"/>
        <v>52</v>
      </c>
      <c r="Y133" s="1638"/>
      <c r="Z133" s="1965"/>
      <c r="AA133" s="1965"/>
      <c r="AB133" s="1966"/>
      <c r="AC133" s="1965"/>
      <c r="AD133" s="1965"/>
      <c r="AE133" s="1967"/>
      <c r="AF133" s="1967"/>
      <c r="AK133" s="1328"/>
    </row>
    <row r="134" spans="9:37" s="1327" customFormat="1" ht="25.5" customHeight="1">
      <c r="I134" s="1959" t="s">
        <v>148</v>
      </c>
      <c r="J134" s="1636">
        <v>4</v>
      </c>
      <c r="K134" s="1636"/>
      <c r="L134" s="1960">
        <v>4</v>
      </c>
      <c r="M134" s="1636">
        <v>4</v>
      </c>
      <c r="N134" s="1636">
        <v>5</v>
      </c>
      <c r="O134" s="1636">
        <v>4</v>
      </c>
      <c r="P134" s="1636">
        <v>4</v>
      </c>
      <c r="Q134" s="1636">
        <v>5</v>
      </c>
      <c r="R134" s="1636"/>
      <c r="S134" s="1636">
        <v>4</v>
      </c>
      <c r="T134" s="1960">
        <v>5</v>
      </c>
      <c r="U134" s="1636">
        <v>4</v>
      </c>
      <c r="V134" s="1636">
        <v>4</v>
      </c>
      <c r="W134" s="1636">
        <v>5</v>
      </c>
      <c r="X134" s="1638">
        <f t="shared" si="64"/>
        <v>52</v>
      </c>
      <c r="Y134" s="1638"/>
      <c r="Z134" s="1965"/>
      <c r="AA134" s="1965"/>
      <c r="AB134" s="1966"/>
      <c r="AC134" s="1965"/>
      <c r="AD134" s="1965"/>
      <c r="AE134" s="1967"/>
      <c r="AF134" s="1967"/>
      <c r="AK134" s="1328"/>
    </row>
    <row r="135" spans="10:37" s="1327" customFormat="1" ht="25.5" customHeight="1">
      <c r="J135" s="1962">
        <f>SUM(J128:J134)</f>
        <v>31</v>
      </c>
      <c r="K135" s="1962"/>
      <c r="L135" s="1962">
        <f aca="true" t="shared" si="65" ref="L135:X135">SUM(L128:L134)</f>
        <v>28</v>
      </c>
      <c r="M135" s="1962">
        <f t="shared" si="65"/>
        <v>31</v>
      </c>
      <c r="N135" s="1962">
        <f t="shared" si="65"/>
        <v>30</v>
      </c>
      <c r="O135" s="1962">
        <f t="shared" si="65"/>
        <v>31</v>
      </c>
      <c r="P135" s="1962">
        <f t="shared" si="65"/>
        <v>30</v>
      </c>
      <c r="Q135" s="1962">
        <f t="shared" si="65"/>
        <v>31</v>
      </c>
      <c r="R135" s="1962"/>
      <c r="S135" s="1962">
        <f t="shared" si="65"/>
        <v>31</v>
      </c>
      <c r="T135" s="1962">
        <f t="shared" si="65"/>
        <v>30</v>
      </c>
      <c r="U135" s="1962">
        <f t="shared" si="65"/>
        <v>31</v>
      </c>
      <c r="V135" s="1962">
        <f t="shared" si="65"/>
        <v>30</v>
      </c>
      <c r="W135" s="1962">
        <f t="shared" si="65"/>
        <v>31</v>
      </c>
      <c r="X135" s="1962">
        <f t="shared" si="65"/>
        <v>365</v>
      </c>
      <c r="Y135" s="1959"/>
      <c r="Z135" s="1972"/>
      <c r="AA135" s="1965"/>
      <c r="AB135" s="1966"/>
      <c r="AC135" s="1965"/>
      <c r="AD135" s="1965"/>
      <c r="AE135" s="1967"/>
      <c r="AF135" s="1967"/>
      <c r="AK135" s="1328"/>
    </row>
    <row r="136" spans="9:37" s="1327" customFormat="1" ht="25.5" customHeight="1">
      <c r="I136" s="1355" t="s">
        <v>739</v>
      </c>
      <c r="J136" s="1355"/>
      <c r="K136" s="1355"/>
      <c r="L136" s="1355"/>
      <c r="M136" s="1355"/>
      <c r="N136" s="1355"/>
      <c r="O136" s="1355"/>
      <c r="P136" s="1355"/>
      <c r="Q136" s="1355"/>
      <c r="R136" s="1355"/>
      <c r="S136" s="1355"/>
      <c r="T136" s="1355"/>
      <c r="U136" s="1355"/>
      <c r="V136" s="1355"/>
      <c r="W136" s="1355"/>
      <c r="X136" s="1355"/>
      <c r="Y136" s="1355"/>
      <c r="Z136" s="1965"/>
      <c r="AA136" s="1965"/>
      <c r="AB136" s="1966"/>
      <c r="AC136" s="1965"/>
      <c r="AD136" s="1965"/>
      <c r="AE136" s="1967"/>
      <c r="AF136" s="1967"/>
      <c r="AK136" s="1328"/>
    </row>
    <row r="137" spans="9:37" s="1327" customFormat="1" ht="25.5" customHeight="1">
      <c r="I137" s="1969"/>
      <c r="J137" s="1638" t="s">
        <v>133</v>
      </c>
      <c r="K137" s="1638"/>
      <c r="L137" s="1638" t="s">
        <v>261</v>
      </c>
      <c r="M137" s="1638" t="s">
        <v>163</v>
      </c>
      <c r="N137" s="1638" t="s">
        <v>262</v>
      </c>
      <c r="O137" s="1638" t="s">
        <v>177</v>
      </c>
      <c r="P137" s="1638" t="s">
        <v>251</v>
      </c>
      <c r="Q137" s="1638" t="s">
        <v>266</v>
      </c>
      <c r="R137" s="1638"/>
      <c r="S137" s="1638" t="s">
        <v>205</v>
      </c>
      <c r="T137" s="1638" t="s">
        <v>263</v>
      </c>
      <c r="U137" s="1638" t="s">
        <v>232</v>
      </c>
      <c r="V137" s="1638" t="s">
        <v>217</v>
      </c>
      <c r="W137" s="1638" t="s">
        <v>267</v>
      </c>
      <c r="X137" s="1969"/>
      <c r="Y137" s="1969"/>
      <c r="Z137" s="1965"/>
      <c r="AA137" s="1965"/>
      <c r="AB137" s="1966"/>
      <c r="AC137" s="1965"/>
      <c r="AD137" s="1965"/>
      <c r="AE137" s="1967"/>
      <c r="AF137" s="1967"/>
      <c r="AK137" s="1328"/>
    </row>
    <row r="138" spans="9:37" s="1327" customFormat="1" ht="25.5" customHeight="1">
      <c r="I138" s="1959" t="s">
        <v>151</v>
      </c>
      <c r="J138" s="1636">
        <f>J128</f>
        <v>5</v>
      </c>
      <c r="K138" s="1636"/>
      <c r="L138" s="1636">
        <f aca="true" t="shared" si="66" ref="L138:Q142">L128</f>
        <v>4</v>
      </c>
      <c r="M138" s="1636">
        <f t="shared" si="66"/>
        <v>4</v>
      </c>
      <c r="N138" s="1636">
        <f t="shared" si="66"/>
        <v>5</v>
      </c>
      <c r="O138" s="1636">
        <f t="shared" si="66"/>
        <v>4</v>
      </c>
      <c r="P138" s="1636">
        <f t="shared" si="66"/>
        <v>4</v>
      </c>
      <c r="Q138" s="1636">
        <f t="shared" si="66"/>
        <v>5</v>
      </c>
      <c r="R138" s="1636"/>
      <c r="S138" s="1636">
        <f>S128</f>
        <v>4</v>
      </c>
      <c r="T138" s="1636">
        <f>T128</f>
        <v>4</v>
      </c>
      <c r="U138" s="1636">
        <f>U128</f>
        <v>5</v>
      </c>
      <c r="V138" s="1636">
        <f>V128</f>
        <v>4</v>
      </c>
      <c r="W138" s="1636">
        <f>W128</f>
        <v>5</v>
      </c>
      <c r="X138" s="1638">
        <f aca="true" t="shared" si="67" ref="X138:X144">SUM(J138:W138)</f>
        <v>53</v>
      </c>
      <c r="Y138" s="1638"/>
      <c r="Z138" s="1965"/>
      <c r="AA138" s="1965"/>
      <c r="AB138" s="1966"/>
      <c r="AC138" s="1965"/>
      <c r="AD138" s="1965"/>
      <c r="AE138" s="1967"/>
      <c r="AF138" s="1967"/>
      <c r="AK138" s="1328"/>
    </row>
    <row r="139" spans="9:37" s="1327" customFormat="1" ht="25.5" customHeight="1">
      <c r="I139" s="1959" t="s">
        <v>134</v>
      </c>
      <c r="J139" s="1636">
        <f>J129</f>
        <v>5</v>
      </c>
      <c r="K139" s="1636"/>
      <c r="L139" s="1636">
        <f t="shared" si="66"/>
        <v>4</v>
      </c>
      <c r="M139" s="1636">
        <f t="shared" si="66"/>
        <v>4</v>
      </c>
      <c r="N139" s="1636">
        <f t="shared" si="66"/>
        <v>4</v>
      </c>
      <c r="O139" s="1636">
        <f t="shared" si="66"/>
        <v>5</v>
      </c>
      <c r="P139" s="1636">
        <f t="shared" si="66"/>
        <v>4</v>
      </c>
      <c r="Q139" s="1636">
        <f t="shared" si="66"/>
        <v>5</v>
      </c>
      <c r="R139" s="1636"/>
      <c r="S139" s="1636">
        <f aca="true" t="shared" si="68" ref="S139:V142">S129</f>
        <v>4</v>
      </c>
      <c r="T139" s="1636">
        <f t="shared" si="68"/>
        <v>4</v>
      </c>
      <c r="U139" s="1636">
        <f t="shared" si="68"/>
        <v>5</v>
      </c>
      <c r="V139" s="1636">
        <f t="shared" si="68"/>
        <v>4</v>
      </c>
      <c r="W139" s="1960">
        <v>3</v>
      </c>
      <c r="X139" s="1638">
        <f t="shared" si="67"/>
        <v>51</v>
      </c>
      <c r="Y139" s="1638"/>
      <c r="Z139" s="1965" t="s">
        <v>711</v>
      </c>
      <c r="AA139" s="1965"/>
      <c r="AB139" s="1966"/>
      <c r="AC139" s="1965"/>
      <c r="AD139" s="1965"/>
      <c r="AE139" s="1967"/>
      <c r="AF139" s="1967"/>
      <c r="AK139" s="1328"/>
    </row>
    <row r="140" spans="9:37" s="1327" customFormat="1" ht="25.5" customHeight="1">
      <c r="I140" s="1961" t="s">
        <v>137</v>
      </c>
      <c r="J140" s="1636">
        <f>J130</f>
        <v>5</v>
      </c>
      <c r="K140" s="1636"/>
      <c r="L140" s="1636">
        <f t="shared" si="66"/>
        <v>4</v>
      </c>
      <c r="M140" s="1636">
        <f t="shared" si="66"/>
        <v>4</v>
      </c>
      <c r="N140" s="1636">
        <f t="shared" si="66"/>
        <v>4</v>
      </c>
      <c r="O140" s="1636">
        <f t="shared" si="66"/>
        <v>5</v>
      </c>
      <c r="P140" s="1636">
        <f t="shared" si="66"/>
        <v>4</v>
      </c>
      <c r="Q140" s="1636">
        <f t="shared" si="66"/>
        <v>4</v>
      </c>
      <c r="R140" s="1636"/>
      <c r="S140" s="1636">
        <f t="shared" si="68"/>
        <v>5</v>
      </c>
      <c r="T140" s="1636">
        <f t="shared" si="68"/>
        <v>4</v>
      </c>
      <c r="U140" s="1636">
        <f t="shared" si="68"/>
        <v>5</v>
      </c>
      <c r="V140" s="1636">
        <f t="shared" si="68"/>
        <v>4</v>
      </c>
      <c r="W140" s="1636">
        <f>W130</f>
        <v>4</v>
      </c>
      <c r="X140" s="1638">
        <f t="shared" si="67"/>
        <v>52</v>
      </c>
      <c r="Y140" s="1638"/>
      <c r="Z140" s="1965"/>
      <c r="AA140" s="1965"/>
      <c r="AB140" s="1966"/>
      <c r="AC140" s="1965"/>
      <c r="AD140" s="1965"/>
      <c r="AE140" s="1967"/>
      <c r="AF140" s="1967"/>
      <c r="AK140" s="1328"/>
    </row>
    <row r="141" spans="9:37" s="1327" customFormat="1" ht="25.5" customHeight="1">
      <c r="I141" s="1959" t="s">
        <v>140</v>
      </c>
      <c r="J141" s="1636">
        <f>J131</f>
        <v>4</v>
      </c>
      <c r="K141" s="1636"/>
      <c r="L141" s="1636">
        <f t="shared" si="66"/>
        <v>4</v>
      </c>
      <c r="M141" s="1636">
        <f t="shared" si="66"/>
        <v>5</v>
      </c>
      <c r="N141" s="1636">
        <f t="shared" si="66"/>
        <v>4</v>
      </c>
      <c r="O141" s="1636">
        <f t="shared" si="66"/>
        <v>5</v>
      </c>
      <c r="P141" s="1636">
        <f t="shared" si="66"/>
        <v>4</v>
      </c>
      <c r="Q141" s="1636">
        <f t="shared" si="66"/>
        <v>4</v>
      </c>
      <c r="R141" s="1636"/>
      <c r="S141" s="1636">
        <f t="shared" si="68"/>
        <v>5</v>
      </c>
      <c r="T141" s="1636">
        <f t="shared" si="68"/>
        <v>4</v>
      </c>
      <c r="U141" s="1636">
        <f t="shared" si="68"/>
        <v>4</v>
      </c>
      <c r="V141" s="1636">
        <f t="shared" si="68"/>
        <v>5</v>
      </c>
      <c r="W141" s="1636">
        <f>W131</f>
        <v>4</v>
      </c>
      <c r="X141" s="1970">
        <f t="shared" si="67"/>
        <v>52</v>
      </c>
      <c r="Y141" s="1970"/>
      <c r="Z141" s="1965"/>
      <c r="AA141" s="1965"/>
      <c r="AB141" s="1966"/>
      <c r="AC141" s="1965"/>
      <c r="AD141" s="1965"/>
      <c r="AE141" s="1967"/>
      <c r="AF141" s="1967"/>
      <c r="AK141" s="1328"/>
    </row>
    <row r="142" spans="9:37" s="1327" customFormat="1" ht="25.5" customHeight="1">
      <c r="I142" s="1959" t="s">
        <v>142</v>
      </c>
      <c r="J142" s="1636">
        <f>J132</f>
        <v>4</v>
      </c>
      <c r="K142" s="1636"/>
      <c r="L142" s="1636">
        <f t="shared" si="66"/>
        <v>4</v>
      </c>
      <c r="M142" s="1636">
        <f t="shared" si="66"/>
        <v>5</v>
      </c>
      <c r="N142" s="1636">
        <f t="shared" si="66"/>
        <v>4</v>
      </c>
      <c r="O142" s="1636">
        <f t="shared" si="66"/>
        <v>4</v>
      </c>
      <c r="P142" s="1636">
        <f t="shared" si="66"/>
        <v>5</v>
      </c>
      <c r="Q142" s="1636">
        <f t="shared" si="66"/>
        <v>4</v>
      </c>
      <c r="R142" s="1636"/>
      <c r="S142" s="1636">
        <f t="shared" si="68"/>
        <v>5</v>
      </c>
      <c r="T142" s="1636">
        <f t="shared" si="68"/>
        <v>4</v>
      </c>
      <c r="U142" s="1636">
        <f t="shared" si="68"/>
        <v>4</v>
      </c>
      <c r="V142" s="1636">
        <f t="shared" si="68"/>
        <v>5</v>
      </c>
      <c r="W142" s="1636">
        <f>W132</f>
        <v>4</v>
      </c>
      <c r="X142" s="1638">
        <f t="shared" si="67"/>
        <v>52</v>
      </c>
      <c r="Y142" s="1638"/>
      <c r="Z142" s="1965"/>
      <c r="AA142" s="1965"/>
      <c r="AB142" s="1966"/>
      <c r="AC142" s="1965"/>
      <c r="AD142" s="1965"/>
      <c r="AE142" s="1967"/>
      <c r="AF142" s="1967"/>
      <c r="AK142" s="1328"/>
    </row>
    <row r="143" spans="9:37" s="1327" customFormat="1" ht="25.5" customHeight="1">
      <c r="I143" s="1961" t="s">
        <v>144</v>
      </c>
      <c r="J143" s="1636">
        <f>J133*2</f>
        <v>8</v>
      </c>
      <c r="K143" s="1636"/>
      <c r="L143" s="1636">
        <f aca="true" t="shared" si="69" ref="L143:Q143">L133*2</f>
        <v>8</v>
      </c>
      <c r="M143" s="1636">
        <f t="shared" si="69"/>
        <v>10</v>
      </c>
      <c r="N143" s="1636">
        <f t="shared" si="69"/>
        <v>8</v>
      </c>
      <c r="O143" s="1636">
        <f t="shared" si="69"/>
        <v>8</v>
      </c>
      <c r="P143" s="1636">
        <f t="shared" si="69"/>
        <v>10</v>
      </c>
      <c r="Q143" s="1636">
        <f t="shared" si="69"/>
        <v>8</v>
      </c>
      <c r="R143" s="1636"/>
      <c r="S143" s="1636">
        <f>S133*2</f>
        <v>8</v>
      </c>
      <c r="T143" s="1636">
        <f>T133*2</f>
        <v>10</v>
      </c>
      <c r="U143" s="1636">
        <f>U133*2</f>
        <v>8</v>
      </c>
      <c r="V143" s="1960">
        <f>V133*2</f>
        <v>8</v>
      </c>
      <c r="W143" s="1636">
        <f>W133*2</f>
        <v>10</v>
      </c>
      <c r="X143" s="1638">
        <f t="shared" si="67"/>
        <v>104</v>
      </c>
      <c r="Y143" s="1638"/>
      <c r="Z143" s="1965"/>
      <c r="AA143" s="1965"/>
      <c r="AB143" s="1966"/>
      <c r="AC143" s="1965"/>
      <c r="AD143" s="1965"/>
      <c r="AE143" s="1967"/>
      <c r="AF143" s="1967"/>
      <c r="AK143" s="1328"/>
    </row>
    <row r="144" spans="9:37" s="1327" customFormat="1" ht="25.5" customHeight="1">
      <c r="I144" s="1959" t="s">
        <v>148</v>
      </c>
      <c r="J144" s="1636">
        <f>J134</f>
        <v>4</v>
      </c>
      <c r="K144" s="1636"/>
      <c r="L144" s="1636">
        <f aca="true" t="shared" si="70" ref="L144:Q144">L134</f>
        <v>4</v>
      </c>
      <c r="M144" s="1636">
        <f t="shared" si="70"/>
        <v>4</v>
      </c>
      <c r="N144" s="1636">
        <f t="shared" si="70"/>
        <v>5</v>
      </c>
      <c r="O144" s="1636">
        <f t="shared" si="70"/>
        <v>4</v>
      </c>
      <c r="P144" s="1636">
        <f t="shared" si="70"/>
        <v>4</v>
      </c>
      <c r="Q144" s="1636">
        <f t="shared" si="70"/>
        <v>5</v>
      </c>
      <c r="R144" s="1636"/>
      <c r="S144" s="1636">
        <f>S134</f>
        <v>4</v>
      </c>
      <c r="T144" s="1636">
        <f>T134</f>
        <v>5</v>
      </c>
      <c r="U144" s="1636">
        <f>U134</f>
        <v>4</v>
      </c>
      <c r="V144" s="1636">
        <f>V134</f>
        <v>4</v>
      </c>
      <c r="W144" s="1960">
        <v>5</v>
      </c>
      <c r="X144" s="1638">
        <f t="shared" si="67"/>
        <v>52</v>
      </c>
      <c r="Y144" s="1638"/>
      <c r="Z144" s="1965"/>
      <c r="AA144" s="1965"/>
      <c r="AB144" s="1966"/>
      <c r="AC144" s="1965"/>
      <c r="AD144" s="1965"/>
      <c r="AE144" s="1967"/>
      <c r="AF144" s="1967"/>
      <c r="AK144" s="1328"/>
    </row>
    <row r="145" spans="10:37" s="1327" customFormat="1" ht="25.5" customHeight="1">
      <c r="J145" s="1962">
        <f>SUM(J138:J144)</f>
        <v>35</v>
      </c>
      <c r="K145" s="1962"/>
      <c r="L145" s="1962">
        <f aca="true" t="shared" si="71" ref="L145:X145">SUM(L138:L144)</f>
        <v>32</v>
      </c>
      <c r="M145" s="1962">
        <f t="shared" si="71"/>
        <v>36</v>
      </c>
      <c r="N145" s="1962">
        <f t="shared" si="71"/>
        <v>34</v>
      </c>
      <c r="O145" s="1962">
        <f t="shared" si="71"/>
        <v>35</v>
      </c>
      <c r="P145" s="1962">
        <f t="shared" si="71"/>
        <v>35</v>
      </c>
      <c r="Q145" s="1962">
        <f t="shared" si="71"/>
        <v>35</v>
      </c>
      <c r="R145" s="1962"/>
      <c r="S145" s="1962">
        <f t="shared" si="71"/>
        <v>35</v>
      </c>
      <c r="T145" s="1962">
        <f t="shared" si="71"/>
        <v>35</v>
      </c>
      <c r="U145" s="1962">
        <f t="shared" si="71"/>
        <v>35</v>
      </c>
      <c r="V145" s="1962">
        <f t="shared" si="71"/>
        <v>34</v>
      </c>
      <c r="W145" s="1962">
        <f t="shared" si="71"/>
        <v>35</v>
      </c>
      <c r="X145" s="1962">
        <f t="shared" si="71"/>
        <v>416</v>
      </c>
      <c r="Y145" s="1959"/>
      <c r="Z145" s="1965"/>
      <c r="AA145" s="1965"/>
      <c r="AB145" s="1966"/>
      <c r="AC145" s="1965"/>
      <c r="AD145" s="1965"/>
      <c r="AE145" s="1967"/>
      <c r="AF145" s="1967"/>
      <c r="AK145" s="1328"/>
    </row>
    <row r="146" spans="9:37" s="1327" customFormat="1" ht="25.5" customHeight="1">
      <c r="I146" s="1355" t="s">
        <v>656</v>
      </c>
      <c r="J146" s="1355" t="s">
        <v>657</v>
      </c>
      <c r="K146" s="1355"/>
      <c r="L146" s="1355"/>
      <c r="M146" s="1355"/>
      <c r="N146" s="1355"/>
      <c r="O146" s="1355"/>
      <c r="P146" s="1355"/>
      <c r="Q146" s="1355"/>
      <c r="R146" s="1355"/>
      <c r="S146" s="1355"/>
      <c r="T146" s="1355"/>
      <c r="U146" s="1355"/>
      <c r="V146" s="1355"/>
      <c r="W146" s="1355"/>
      <c r="X146" s="1355"/>
      <c r="Y146" s="1355"/>
      <c r="Z146" s="1965"/>
      <c r="AA146" s="1965"/>
      <c r="AB146" s="1966"/>
      <c r="AC146" s="1965"/>
      <c r="AD146" s="1965"/>
      <c r="AE146" s="1967"/>
      <c r="AF146" s="1967"/>
      <c r="AK146" s="1328"/>
    </row>
    <row r="147" spans="9:37" s="1327" customFormat="1" ht="25.5" customHeight="1">
      <c r="I147" s="1969"/>
      <c r="J147" s="1638" t="s">
        <v>133</v>
      </c>
      <c r="K147" s="1638"/>
      <c r="L147" s="1638" t="s">
        <v>261</v>
      </c>
      <c r="M147" s="1638" t="s">
        <v>163</v>
      </c>
      <c r="N147" s="1638" t="s">
        <v>262</v>
      </c>
      <c r="O147" s="1638" t="s">
        <v>177</v>
      </c>
      <c r="P147" s="1638" t="s">
        <v>251</v>
      </c>
      <c r="Q147" s="1638" t="s">
        <v>266</v>
      </c>
      <c r="R147" s="1638"/>
      <c r="S147" s="1638" t="s">
        <v>205</v>
      </c>
      <c r="T147" s="1638" t="s">
        <v>263</v>
      </c>
      <c r="U147" s="1638" t="s">
        <v>232</v>
      </c>
      <c r="V147" s="1638" t="s">
        <v>217</v>
      </c>
      <c r="W147" s="1638" t="s">
        <v>267</v>
      </c>
      <c r="X147" s="1969"/>
      <c r="Y147" s="1969"/>
      <c r="Z147" s="1965"/>
      <c r="AA147" s="1965"/>
      <c r="AB147" s="1966"/>
      <c r="AC147" s="1965"/>
      <c r="AD147" s="1965"/>
      <c r="AE147" s="1967"/>
      <c r="AF147" s="1967"/>
      <c r="AK147" s="1328"/>
    </row>
    <row r="148" spans="9:37" s="1327" customFormat="1" ht="25.5" customHeight="1">
      <c r="I148" s="1959" t="s">
        <v>151</v>
      </c>
      <c r="J148" s="1636">
        <f aca="true" t="shared" si="72" ref="J148:J154">J138-J118</f>
        <v>0</v>
      </c>
      <c r="K148" s="1636"/>
      <c r="L148" s="1636">
        <f aca="true" t="shared" si="73" ref="L148:Q152">L138-L118</f>
        <v>0</v>
      </c>
      <c r="M148" s="1636">
        <f t="shared" si="73"/>
        <v>0</v>
      </c>
      <c r="N148" s="1636">
        <f t="shared" si="73"/>
        <v>0</v>
      </c>
      <c r="O148" s="1636">
        <f t="shared" si="73"/>
        <v>0</v>
      </c>
      <c r="P148" s="1636">
        <f t="shared" si="73"/>
        <v>0</v>
      </c>
      <c r="Q148" s="1636">
        <f t="shared" si="73"/>
        <v>0</v>
      </c>
      <c r="R148" s="1636"/>
      <c r="S148" s="1636">
        <f aca="true" t="shared" si="74" ref="S148:W154">S138-S118</f>
        <v>0</v>
      </c>
      <c r="T148" s="1636">
        <f t="shared" si="74"/>
        <v>0</v>
      </c>
      <c r="U148" s="1636">
        <f t="shared" si="74"/>
        <v>0</v>
      </c>
      <c r="V148" s="1636">
        <f t="shared" si="74"/>
        <v>0</v>
      </c>
      <c r="W148" s="1636">
        <f t="shared" si="74"/>
        <v>0</v>
      </c>
      <c r="X148" s="1638">
        <f aca="true" t="shared" si="75" ref="X148:X154">SUM(J148:W148)</f>
        <v>0</v>
      </c>
      <c r="Y148" s="1638"/>
      <c r="Z148" s="1965"/>
      <c r="AA148" s="1965"/>
      <c r="AB148" s="1966"/>
      <c r="AC148" s="1965"/>
      <c r="AD148" s="1965"/>
      <c r="AE148" s="1967"/>
      <c r="AF148" s="1967"/>
      <c r="AK148" s="1328"/>
    </row>
    <row r="149" spans="9:37" s="1327" customFormat="1" ht="25.5" customHeight="1">
      <c r="I149" s="1959" t="s">
        <v>134</v>
      </c>
      <c r="J149" s="1636">
        <f t="shared" si="72"/>
        <v>0</v>
      </c>
      <c r="K149" s="1636"/>
      <c r="L149" s="1636">
        <f t="shared" si="73"/>
        <v>0</v>
      </c>
      <c r="M149" s="1636">
        <f t="shared" si="73"/>
        <v>0</v>
      </c>
      <c r="N149" s="1636">
        <f t="shared" si="73"/>
        <v>0</v>
      </c>
      <c r="O149" s="1636">
        <f t="shared" si="73"/>
        <v>0</v>
      </c>
      <c r="P149" s="1636">
        <f t="shared" si="73"/>
        <v>0</v>
      </c>
      <c r="Q149" s="1636">
        <f t="shared" si="73"/>
        <v>0</v>
      </c>
      <c r="R149" s="1636"/>
      <c r="S149" s="1636">
        <f t="shared" si="74"/>
        <v>0</v>
      </c>
      <c r="T149" s="1636">
        <f t="shared" si="74"/>
        <v>0</v>
      </c>
      <c r="U149" s="1636">
        <f t="shared" si="74"/>
        <v>0</v>
      </c>
      <c r="V149" s="1636">
        <f t="shared" si="74"/>
        <v>0</v>
      </c>
      <c r="W149" s="1636">
        <f t="shared" si="74"/>
        <v>0</v>
      </c>
      <c r="X149" s="1638">
        <f t="shared" si="75"/>
        <v>0</v>
      </c>
      <c r="Y149" s="1638"/>
      <c r="Z149" s="1965"/>
      <c r="AA149" s="1965"/>
      <c r="AB149" s="1966"/>
      <c r="AC149" s="1965"/>
      <c r="AD149" s="1965"/>
      <c r="AE149" s="1967"/>
      <c r="AF149" s="1967"/>
      <c r="AK149" s="1328"/>
    </row>
    <row r="150" spans="9:37" s="1327" customFormat="1" ht="25.5" customHeight="1">
      <c r="I150" s="1961" t="s">
        <v>137</v>
      </c>
      <c r="J150" s="1636">
        <f t="shared" si="72"/>
        <v>0</v>
      </c>
      <c r="K150" s="1636"/>
      <c r="L150" s="1636">
        <f t="shared" si="73"/>
        <v>0</v>
      </c>
      <c r="M150" s="1636">
        <f t="shared" si="73"/>
        <v>0</v>
      </c>
      <c r="N150" s="1636">
        <f t="shared" si="73"/>
        <v>0</v>
      </c>
      <c r="O150" s="1636">
        <f t="shared" si="73"/>
        <v>0</v>
      </c>
      <c r="P150" s="1636">
        <f t="shared" si="73"/>
        <v>0</v>
      </c>
      <c r="Q150" s="1636">
        <f t="shared" si="73"/>
        <v>0</v>
      </c>
      <c r="R150" s="1636"/>
      <c r="S150" s="1636">
        <f t="shared" si="74"/>
        <v>0</v>
      </c>
      <c r="T150" s="1636">
        <f t="shared" si="74"/>
        <v>0</v>
      </c>
      <c r="U150" s="1636">
        <f t="shared" si="74"/>
        <v>0</v>
      </c>
      <c r="V150" s="1636">
        <f t="shared" si="74"/>
        <v>0</v>
      </c>
      <c r="W150" s="1636">
        <f t="shared" si="74"/>
        <v>0</v>
      </c>
      <c r="X150" s="1638">
        <f t="shared" si="75"/>
        <v>0</v>
      </c>
      <c r="Y150" s="1970"/>
      <c r="Z150" s="1965"/>
      <c r="AA150" s="1965"/>
      <c r="AB150" s="1966"/>
      <c r="AC150" s="1965"/>
      <c r="AD150" s="1965"/>
      <c r="AE150" s="1967"/>
      <c r="AF150" s="1967"/>
      <c r="AK150" s="1328"/>
    </row>
    <row r="151" spans="9:37" s="1327" customFormat="1" ht="25.5" customHeight="1">
      <c r="I151" s="1959" t="s">
        <v>140</v>
      </c>
      <c r="J151" s="1636">
        <f t="shared" si="72"/>
        <v>0</v>
      </c>
      <c r="K151" s="1636"/>
      <c r="L151" s="1636">
        <f t="shared" si="73"/>
        <v>0</v>
      </c>
      <c r="M151" s="1636">
        <f t="shared" si="73"/>
        <v>0</v>
      </c>
      <c r="N151" s="1636">
        <f t="shared" si="73"/>
        <v>0</v>
      </c>
      <c r="O151" s="1636">
        <f t="shared" si="73"/>
        <v>0</v>
      </c>
      <c r="P151" s="1636">
        <f t="shared" si="73"/>
        <v>0</v>
      </c>
      <c r="Q151" s="1636">
        <f t="shared" si="73"/>
        <v>0</v>
      </c>
      <c r="R151" s="1636"/>
      <c r="S151" s="1636">
        <f t="shared" si="74"/>
        <v>0</v>
      </c>
      <c r="T151" s="1636">
        <f t="shared" si="74"/>
        <v>0</v>
      </c>
      <c r="U151" s="1636">
        <f t="shared" si="74"/>
        <v>0</v>
      </c>
      <c r="V151" s="1636">
        <f t="shared" si="74"/>
        <v>0</v>
      </c>
      <c r="W151" s="1636">
        <f t="shared" si="74"/>
        <v>0</v>
      </c>
      <c r="X151" s="1638">
        <f t="shared" si="75"/>
        <v>0</v>
      </c>
      <c r="Y151" s="1638"/>
      <c r="Z151" s="1965"/>
      <c r="AA151" s="1965"/>
      <c r="AB151" s="1966"/>
      <c r="AC151" s="1965"/>
      <c r="AD151" s="1965"/>
      <c r="AE151" s="1967"/>
      <c r="AF151" s="1967"/>
      <c r="AK151" s="1328"/>
    </row>
    <row r="152" spans="9:37" s="1327" customFormat="1" ht="25.5" customHeight="1">
      <c r="I152" s="1959" t="s">
        <v>142</v>
      </c>
      <c r="J152" s="1636">
        <f t="shared" si="72"/>
        <v>0</v>
      </c>
      <c r="K152" s="1636"/>
      <c r="L152" s="1636">
        <f t="shared" si="73"/>
        <v>0</v>
      </c>
      <c r="M152" s="1636">
        <f t="shared" si="73"/>
        <v>0</v>
      </c>
      <c r="N152" s="1636">
        <f t="shared" si="73"/>
        <v>0</v>
      </c>
      <c r="O152" s="1636">
        <f t="shared" si="73"/>
        <v>0</v>
      </c>
      <c r="P152" s="1636">
        <f t="shared" si="73"/>
        <v>0</v>
      </c>
      <c r="Q152" s="1636">
        <f t="shared" si="73"/>
        <v>0</v>
      </c>
      <c r="R152" s="1636"/>
      <c r="S152" s="1636">
        <f t="shared" si="74"/>
        <v>0</v>
      </c>
      <c r="T152" s="1636">
        <f t="shared" si="74"/>
        <v>0</v>
      </c>
      <c r="U152" s="1636">
        <f t="shared" si="74"/>
        <v>0</v>
      </c>
      <c r="V152" s="1636">
        <f t="shared" si="74"/>
        <v>0</v>
      </c>
      <c r="W152" s="1636">
        <f t="shared" si="74"/>
        <v>0</v>
      </c>
      <c r="X152" s="1638">
        <f t="shared" si="75"/>
        <v>0</v>
      </c>
      <c r="Y152" s="1970"/>
      <c r="Z152" s="1965"/>
      <c r="AA152" s="1965"/>
      <c r="AB152" s="1966"/>
      <c r="AC152" s="1965"/>
      <c r="AD152" s="1965"/>
      <c r="AE152" s="1967"/>
      <c r="AF152" s="1967"/>
      <c r="AK152" s="1328"/>
    </row>
    <row r="153" spans="9:38" s="1327" customFormat="1" ht="25.5" customHeight="1">
      <c r="I153" s="1961" t="s">
        <v>144</v>
      </c>
      <c r="J153" s="1636">
        <f t="shared" si="72"/>
        <v>-1</v>
      </c>
      <c r="K153" s="1636">
        <f aca="true" t="shared" si="76" ref="K153:Q153">K143-K123</f>
        <v>0</v>
      </c>
      <c r="L153" s="1636">
        <f t="shared" si="76"/>
        <v>0</v>
      </c>
      <c r="M153" s="1636">
        <f t="shared" si="76"/>
        <v>0</v>
      </c>
      <c r="N153" s="1636">
        <f t="shared" si="76"/>
        <v>0</v>
      </c>
      <c r="O153" s="1636">
        <f t="shared" si="76"/>
        <v>0</v>
      </c>
      <c r="P153" s="1636">
        <f t="shared" si="76"/>
        <v>0</v>
      </c>
      <c r="Q153" s="1975">
        <f t="shared" si="76"/>
        <v>0</v>
      </c>
      <c r="R153" s="1636"/>
      <c r="S153" s="1636">
        <f t="shared" si="74"/>
        <v>0</v>
      </c>
      <c r="T153" s="1636">
        <f t="shared" si="74"/>
        <v>1</v>
      </c>
      <c r="U153" s="1636">
        <f t="shared" si="74"/>
        <v>0</v>
      </c>
      <c r="V153" s="1980">
        <f t="shared" si="74"/>
        <v>1</v>
      </c>
      <c r="W153" s="1636">
        <f t="shared" si="74"/>
        <v>0</v>
      </c>
      <c r="X153" s="1638">
        <f t="shared" si="75"/>
        <v>1</v>
      </c>
      <c r="Y153" s="1638"/>
      <c r="Z153" s="1638"/>
      <c r="AA153" s="1976"/>
      <c r="AB153" s="1977"/>
      <c r="AC153" s="1978"/>
      <c r="AD153" s="1977"/>
      <c r="AE153" s="1977"/>
      <c r="AF153" s="1979"/>
      <c r="AG153" s="1979"/>
      <c r="AH153" s="1973"/>
      <c r="AK153" s="1328"/>
      <c r="AL153" s="1328"/>
    </row>
    <row r="154" spans="9:38" s="1327" customFormat="1" ht="25.5" customHeight="1">
      <c r="I154" s="1959" t="s">
        <v>148</v>
      </c>
      <c r="J154" s="1636">
        <f t="shared" si="72"/>
        <v>0</v>
      </c>
      <c r="K154" s="1636"/>
      <c r="L154" s="1636">
        <f aca="true" t="shared" si="77" ref="L154:Q154">L144-L124</f>
        <v>0</v>
      </c>
      <c r="M154" s="1636">
        <f t="shared" si="77"/>
        <v>0</v>
      </c>
      <c r="N154" s="1636">
        <f t="shared" si="77"/>
        <v>0</v>
      </c>
      <c r="O154" s="1636">
        <f t="shared" si="77"/>
        <v>0</v>
      </c>
      <c r="P154" s="1636">
        <f t="shared" si="77"/>
        <v>0</v>
      </c>
      <c r="Q154" s="1636">
        <f t="shared" si="77"/>
        <v>0</v>
      </c>
      <c r="R154" s="1636"/>
      <c r="S154" s="1636">
        <f t="shared" si="74"/>
        <v>0</v>
      </c>
      <c r="T154" s="1636">
        <f t="shared" si="74"/>
        <v>0</v>
      </c>
      <c r="U154" s="1636">
        <f t="shared" si="74"/>
        <v>0</v>
      </c>
      <c r="V154" s="2046">
        <f t="shared" si="74"/>
        <v>0</v>
      </c>
      <c r="W154" s="1636">
        <f t="shared" si="74"/>
        <v>0</v>
      </c>
      <c r="X154" s="1638">
        <f t="shared" si="75"/>
        <v>0</v>
      </c>
      <c r="Y154" s="1638"/>
      <c r="Z154" s="1638"/>
      <c r="AA154" s="2039" t="s">
        <v>745</v>
      </c>
      <c r="AB154" s="2040"/>
      <c r="AC154" s="2041"/>
      <c r="AD154" s="2040"/>
      <c r="AE154" s="2040"/>
      <c r="AF154" s="2042"/>
      <c r="AG154" s="1979"/>
      <c r="AH154" s="1974"/>
      <c r="AK154" s="1328"/>
      <c r="AL154" s="1328"/>
    </row>
    <row r="155" spans="10:37" s="1327" customFormat="1" ht="25.5" customHeight="1">
      <c r="J155" s="1962">
        <f aca="true" t="shared" si="78" ref="J155:X155">SUM(J148:J154)</f>
        <v>-1</v>
      </c>
      <c r="K155" s="1962"/>
      <c r="L155" s="1962">
        <f t="shared" si="78"/>
        <v>0</v>
      </c>
      <c r="M155" s="1962">
        <f t="shared" si="78"/>
        <v>0</v>
      </c>
      <c r="N155" s="1962">
        <f t="shared" si="78"/>
        <v>0</v>
      </c>
      <c r="O155" s="1962">
        <f t="shared" si="78"/>
        <v>0</v>
      </c>
      <c r="P155" s="1962">
        <f t="shared" si="78"/>
        <v>0</v>
      </c>
      <c r="Q155" s="1962">
        <f t="shared" si="78"/>
        <v>0</v>
      </c>
      <c r="R155" s="1962"/>
      <c r="S155" s="1962">
        <f t="shared" si="78"/>
        <v>0</v>
      </c>
      <c r="T155" s="1962">
        <f t="shared" si="78"/>
        <v>1</v>
      </c>
      <c r="U155" s="1962">
        <f t="shared" si="78"/>
        <v>0</v>
      </c>
      <c r="V155" s="1971">
        <f t="shared" si="78"/>
        <v>1</v>
      </c>
      <c r="W155" s="1962">
        <f t="shared" si="78"/>
        <v>0</v>
      </c>
      <c r="X155" s="1962">
        <f t="shared" si="78"/>
        <v>1</v>
      </c>
      <c r="Y155" s="1959"/>
      <c r="Z155" s="1965"/>
      <c r="AA155" s="2043" t="s">
        <v>816</v>
      </c>
      <c r="AB155" s="2044"/>
      <c r="AC155" s="2043"/>
      <c r="AD155" s="2043"/>
      <c r="AE155" s="2045"/>
      <c r="AF155" s="2045"/>
      <c r="AK155" s="1328"/>
    </row>
    <row r="156" spans="11:37" ht="14.25">
      <c r="K156" s="1333"/>
      <c r="L156" s="1333"/>
      <c r="M156" s="1333"/>
      <c r="N156" s="1333"/>
      <c r="O156" s="1333"/>
      <c r="P156" s="1333"/>
      <c r="Q156" s="1333"/>
      <c r="R156" s="1333"/>
      <c r="Y156" s="1336"/>
      <c r="AK156" s="1333"/>
    </row>
    <row r="157" spans="11:37" ht="14.25">
      <c r="K157" s="1333"/>
      <c r="L157" s="1333"/>
      <c r="M157" s="1333"/>
      <c r="N157" s="1333"/>
      <c r="O157" s="1333"/>
      <c r="P157" s="1333"/>
      <c r="Q157" s="1333"/>
      <c r="R157" s="1333"/>
      <c r="Y157" s="1336"/>
      <c r="AK157" s="1333"/>
    </row>
    <row r="158" spans="11:37" ht="14.25">
      <c r="K158" s="1333"/>
      <c r="L158" s="1333"/>
      <c r="M158" s="1333"/>
      <c r="N158" s="1333"/>
      <c r="O158" s="1333"/>
      <c r="P158" s="1333"/>
      <c r="Q158" s="1333"/>
      <c r="R158" s="1333"/>
      <c r="Y158" s="1336"/>
      <c r="AK158" s="1333"/>
    </row>
    <row r="159" spans="11:37" ht="14.25">
      <c r="K159" s="1333"/>
      <c r="L159" s="1333"/>
      <c r="M159" s="1333"/>
      <c r="N159" s="1333"/>
      <c r="O159" s="1333"/>
      <c r="P159" s="1333"/>
      <c r="Q159" s="1333"/>
      <c r="R159" s="1333"/>
      <c r="Y159" s="1336"/>
      <c r="AK159" s="1333"/>
    </row>
    <row r="160" spans="11:37" ht="14.25">
      <c r="K160" s="1333"/>
      <c r="L160" s="1333"/>
      <c r="M160" s="1333"/>
      <c r="N160" s="1333"/>
      <c r="O160" s="1333"/>
      <c r="P160" s="1333"/>
      <c r="Q160" s="1333"/>
      <c r="R160" s="1333"/>
      <c r="Y160" s="1336"/>
      <c r="AK160" s="1333"/>
    </row>
    <row r="161" spans="11:37" ht="14.25">
      <c r="K161" s="1333"/>
      <c r="L161" s="1333"/>
      <c r="M161" s="1333"/>
      <c r="N161" s="1333"/>
      <c r="O161" s="1333"/>
      <c r="P161" s="1333"/>
      <c r="Q161" s="1333"/>
      <c r="R161" s="1333"/>
      <c r="Y161" s="1336"/>
      <c r="AK161" s="1333"/>
    </row>
    <row r="162" spans="11:37" ht="14.25">
      <c r="K162" s="1333"/>
      <c r="L162" s="1333"/>
      <c r="M162" s="1333"/>
      <c r="N162" s="1333"/>
      <c r="O162" s="1333"/>
      <c r="P162" s="1333"/>
      <c r="Q162" s="1333"/>
      <c r="R162" s="1333"/>
      <c r="Y162" s="1336"/>
      <c r="AK162" s="1333"/>
    </row>
    <row r="163" spans="11:37" ht="14.25">
      <c r="K163" s="1333"/>
      <c r="L163" s="1333"/>
      <c r="M163" s="1333"/>
      <c r="N163" s="1333"/>
      <c r="O163" s="1333"/>
      <c r="P163" s="1333"/>
      <c r="Q163" s="1333"/>
      <c r="R163" s="1333"/>
      <c r="Y163" s="1336"/>
      <c r="AK163" s="1333"/>
    </row>
    <row r="164" spans="11:37" ht="14.25">
      <c r="K164" s="1333"/>
      <c r="L164" s="1333"/>
      <c r="M164" s="1333"/>
      <c r="N164" s="1333"/>
      <c r="O164" s="1333"/>
      <c r="P164" s="1333"/>
      <c r="Q164" s="1333"/>
      <c r="R164" s="1333"/>
      <c r="AK164" s="1333"/>
    </row>
    <row r="165" spans="11:37" ht="14.25">
      <c r="K165" s="1333"/>
      <c r="L165" s="1333"/>
      <c r="M165" s="1333"/>
      <c r="N165" s="1333"/>
      <c r="O165" s="1333"/>
      <c r="P165" s="1333"/>
      <c r="Q165" s="1333"/>
      <c r="R165" s="1333"/>
      <c r="AK165" s="1333"/>
    </row>
    <row r="166" spans="11:37" ht="14.25">
      <c r="K166" s="1333"/>
      <c r="L166" s="1333"/>
      <c r="M166" s="1333"/>
      <c r="N166" s="1333"/>
      <c r="O166" s="1333"/>
      <c r="P166" s="1333"/>
      <c r="Q166" s="1333"/>
      <c r="R166" s="1333"/>
      <c r="AK166" s="1333"/>
    </row>
    <row r="167" spans="11:18" ht="14.25">
      <c r="K167" s="1333"/>
      <c r="L167" s="1333"/>
      <c r="M167" s="1333"/>
      <c r="N167" s="1333"/>
      <c r="O167" s="1333"/>
      <c r="P167" s="1333"/>
      <c r="Q167" s="1333"/>
      <c r="R167" s="1333"/>
    </row>
    <row r="168" spans="11:18" ht="14.25">
      <c r="K168" s="1333"/>
      <c r="L168" s="1333"/>
      <c r="M168" s="1333"/>
      <c r="N168" s="1333"/>
      <c r="O168" s="1333"/>
      <c r="P168" s="1333"/>
      <c r="Q168" s="1333"/>
      <c r="R168" s="1333"/>
    </row>
  </sheetData>
  <sheetProtection/>
  <mergeCells count="37">
    <mergeCell ref="A96:D96"/>
    <mergeCell ref="B97:G97"/>
    <mergeCell ref="K82:S83"/>
    <mergeCell ref="J1:Q1"/>
    <mergeCell ref="P17:V17"/>
    <mergeCell ref="P2:V2"/>
    <mergeCell ref="A2:A14"/>
    <mergeCell ref="A17:A34"/>
    <mergeCell ref="A35:A53"/>
    <mergeCell ref="A54:A78"/>
    <mergeCell ref="W17:AE17"/>
    <mergeCell ref="W2:AE2"/>
    <mergeCell ref="I2:O2"/>
    <mergeCell ref="AF2:AJ2"/>
    <mergeCell ref="AF17:AJ17"/>
    <mergeCell ref="AK54:AN54"/>
    <mergeCell ref="AF35:AJ35"/>
    <mergeCell ref="P54:V54"/>
    <mergeCell ref="I35:O35"/>
    <mergeCell ref="I54:O54"/>
    <mergeCell ref="AS1:AT1"/>
    <mergeCell ref="AO17:AT17"/>
    <mergeCell ref="AO35:AT35"/>
    <mergeCell ref="AO2:AT2"/>
    <mergeCell ref="AO54:AT54"/>
    <mergeCell ref="AK2:AN2"/>
    <mergeCell ref="AK17:AN17"/>
    <mergeCell ref="B2:H2"/>
    <mergeCell ref="B17:H17"/>
    <mergeCell ref="I17:O17"/>
    <mergeCell ref="AO76:AP76"/>
    <mergeCell ref="B35:H35"/>
    <mergeCell ref="P35:V35"/>
    <mergeCell ref="AF54:AJ54"/>
    <mergeCell ref="W54:AE54"/>
    <mergeCell ref="AK35:AN35"/>
    <mergeCell ref="W35:AE35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33" r:id="rId4"/>
  <headerFooter alignWithMargins="0">
    <oddHeader>&amp;L&amp;12SUMMARY</oddHeader>
    <oddFooter>&amp;CPage &amp;P&amp;R10 May 2017</oddFooter>
  </headerFooter>
  <rowBreaks count="1" manualBreakCount="1">
    <brk id="79" max="45" man="1"/>
  </rowBreaks>
  <ignoredErrors>
    <ignoredError sqref="Z6:Z12 Z14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S200"/>
  <sheetViews>
    <sheetView zoomScale="82" zoomScaleNormal="82" zoomScaleSheetLayoutView="75" zoomScalePageLayoutView="0" workbookViewId="0" topLeftCell="A1">
      <selection activeCell="E53" sqref="E53"/>
    </sheetView>
  </sheetViews>
  <sheetFormatPr defaultColWidth="9.00390625" defaultRowHeight="14.25"/>
  <cols>
    <col min="1" max="1" width="5.125" style="2" customWidth="1"/>
    <col min="2" max="2" width="4.625" style="2" customWidth="1"/>
    <col min="3" max="3" width="4.75390625" style="2" customWidth="1"/>
    <col min="4" max="4" width="4.125" style="1146" hidden="1" customWidth="1"/>
    <col min="5" max="5" width="9.50390625" style="1146" hidden="1" customWidth="1"/>
    <col min="6" max="6" width="9.625" style="769" customWidth="1"/>
    <col min="7" max="7" width="19.125" style="2" customWidth="1"/>
    <col min="8" max="8" width="3.125" style="3" customWidth="1"/>
    <col min="9" max="9" width="3.625" style="2" customWidth="1"/>
    <col min="10" max="10" width="5.125" style="2" customWidth="1"/>
    <col min="11" max="11" width="4.625" style="1146" hidden="1" customWidth="1"/>
    <col min="12" max="12" width="9.50390625" style="1146" hidden="1" customWidth="1"/>
    <col min="13" max="13" width="10.625" style="1" customWidth="1"/>
    <col min="14" max="14" width="19.125" style="2" customWidth="1"/>
    <col min="15" max="15" width="3.125" style="3" customWidth="1"/>
    <col min="16" max="16" width="3.625" style="2" customWidth="1"/>
    <col min="17" max="17" width="6.375" style="2" customWidth="1"/>
    <col min="18" max="18" width="5.125" style="1146" hidden="1" customWidth="1"/>
    <col min="19" max="19" width="9.50390625" style="1146" hidden="1" customWidth="1"/>
    <col min="20" max="20" width="10.625" style="1" customWidth="1"/>
    <col min="21" max="21" width="19.1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146" hidden="1" customWidth="1"/>
    <col min="26" max="26" width="8.25390625" style="116" customWidth="1"/>
    <col min="27" max="27" width="19.1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146" hidden="1" customWidth="1"/>
    <col min="32" max="32" width="5.125" style="1" customWidth="1"/>
    <col min="33" max="33" width="15.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146" hidden="1" customWidth="1"/>
    <col min="38" max="38" width="6.125" style="1" customWidth="1"/>
    <col min="39" max="39" width="15.25390625" style="2" customWidth="1"/>
    <col min="40" max="40" width="3.125" style="3" customWidth="1"/>
    <col min="41" max="41" width="3.625" style="2" customWidth="1"/>
    <col min="42" max="42" width="5.125" style="2" customWidth="1"/>
    <col min="43" max="43" width="17.125" style="2" customWidth="1"/>
    <col min="44" max="16384" width="9.00390625" style="2" customWidth="1"/>
  </cols>
  <sheetData>
    <row r="1" spans="1:43" ht="19.5">
      <c r="A1" s="98" t="s">
        <v>347</v>
      </c>
      <c r="B1" s="98"/>
      <c r="C1" s="98"/>
      <c r="D1" s="1145"/>
      <c r="E1" s="1145"/>
      <c r="F1" s="767"/>
      <c r="G1" s="98"/>
      <c r="H1" s="98"/>
      <c r="I1" s="98"/>
      <c r="J1" s="2104" t="s">
        <v>712</v>
      </c>
      <c r="K1" s="2104"/>
      <c r="L1" s="2104"/>
      <c r="M1" s="2104"/>
      <c r="N1" s="2104"/>
      <c r="O1" s="2104"/>
      <c r="P1" s="2104"/>
      <c r="Q1" s="2104"/>
      <c r="R1" s="2104"/>
      <c r="S1" s="2104"/>
      <c r="T1" s="2104"/>
      <c r="U1" s="100"/>
      <c r="V1" s="99"/>
      <c r="W1" s="100"/>
      <c r="X1" s="100"/>
      <c r="Y1" s="1604"/>
      <c r="Z1" s="102"/>
      <c r="AA1" s="101"/>
      <c r="AB1" s="99"/>
      <c r="AC1" s="100"/>
      <c r="AD1" s="100"/>
      <c r="AE1" s="1604"/>
      <c r="AF1" s="1566" t="s">
        <v>820</v>
      </c>
      <c r="AG1" s="101"/>
      <c r="AH1" s="102"/>
      <c r="AI1" s="98"/>
      <c r="AJ1" s="100"/>
      <c r="AK1" s="1604"/>
      <c r="AL1" s="98"/>
      <c r="AM1" s="100"/>
      <c r="AN1" s="101"/>
      <c r="AO1" s="98"/>
      <c r="AP1" s="98"/>
      <c r="AQ1" s="939">
        <v>2018</v>
      </c>
    </row>
    <row r="2" spans="1:43" ht="13.5" thickBot="1">
      <c r="A2" s="1"/>
      <c r="V2" s="2105"/>
      <c r="W2" s="2105"/>
      <c r="X2" s="2105"/>
      <c r="Y2" s="929"/>
      <c r="AE2" s="929"/>
      <c r="AF2" s="31">
        <v>1</v>
      </c>
      <c r="AG2" s="6"/>
      <c r="AH2" s="6"/>
      <c r="AI2" s="6"/>
      <c r="AJ2" s="6"/>
      <c r="AL2" s="26"/>
      <c r="AM2" s="7"/>
      <c r="AN2" s="5"/>
      <c r="AO2" s="7"/>
      <c r="AP2" s="7"/>
      <c r="AQ2" s="7"/>
    </row>
    <row r="3" spans="1:43" ht="15" customHeight="1" thickTop="1">
      <c r="A3" s="379"/>
      <c r="B3" s="380"/>
      <c r="C3" s="381"/>
      <c r="D3" s="1147"/>
      <c r="E3" s="1147"/>
      <c r="F3" s="2094" t="s">
        <v>121</v>
      </c>
      <c r="G3" s="2094"/>
      <c r="H3" s="2094"/>
      <c r="I3" s="2094"/>
      <c r="J3" s="2095"/>
      <c r="K3" s="1147"/>
      <c r="L3" s="1147"/>
      <c r="M3" s="2094" t="s">
        <v>122</v>
      </c>
      <c r="N3" s="2094"/>
      <c r="O3" s="2094"/>
      <c r="P3" s="2094"/>
      <c r="Q3" s="2095"/>
      <c r="R3" s="1147"/>
      <c r="S3" s="1147"/>
      <c r="T3" s="2094" t="s">
        <v>123</v>
      </c>
      <c r="U3" s="2094"/>
      <c r="V3" s="2094"/>
      <c r="W3" s="2094"/>
      <c r="X3" s="2095"/>
      <c r="Y3" s="1147"/>
      <c r="Z3" s="2094" t="s">
        <v>124</v>
      </c>
      <c r="AA3" s="2094"/>
      <c r="AB3" s="2094"/>
      <c r="AC3" s="2094"/>
      <c r="AD3" s="2095"/>
      <c r="AE3" s="1147"/>
      <c r="AF3" s="2096" t="s">
        <v>311</v>
      </c>
      <c r="AG3" s="2094"/>
      <c r="AH3" s="2094"/>
      <c r="AI3" s="2094"/>
      <c r="AJ3" s="2097"/>
      <c r="AK3" s="1147"/>
      <c r="AL3" s="2093" t="s">
        <v>4</v>
      </c>
      <c r="AM3" s="2093"/>
      <c r="AN3" s="2093"/>
      <c r="AO3" s="2093"/>
      <c r="AP3" s="2093"/>
      <c r="AQ3" s="382" t="s">
        <v>731</v>
      </c>
    </row>
    <row r="4" spans="1:43" ht="13.5" thickBot="1">
      <c r="A4" s="383" t="s">
        <v>125</v>
      </c>
      <c r="B4" s="384" t="s">
        <v>126</v>
      </c>
      <c r="C4" s="385" t="s">
        <v>127</v>
      </c>
      <c r="D4" s="1148"/>
      <c r="E4" s="1148"/>
      <c r="F4" s="770" t="s">
        <v>128</v>
      </c>
      <c r="G4" s="384" t="s">
        <v>129</v>
      </c>
      <c r="H4" s="384" t="s">
        <v>130</v>
      </c>
      <c r="I4" s="386" t="s">
        <v>132</v>
      </c>
      <c r="J4" s="385" t="s">
        <v>131</v>
      </c>
      <c r="K4" s="1148"/>
      <c r="L4" s="1148"/>
      <c r="M4" s="387" t="s">
        <v>128</v>
      </c>
      <c r="N4" s="384" t="s">
        <v>129</v>
      </c>
      <c r="O4" s="384" t="s">
        <v>130</v>
      </c>
      <c r="P4" s="386" t="s">
        <v>132</v>
      </c>
      <c r="Q4" s="385" t="s">
        <v>131</v>
      </c>
      <c r="R4" s="1148"/>
      <c r="S4" s="1148"/>
      <c r="T4" s="387"/>
      <c r="U4" s="384" t="s">
        <v>129</v>
      </c>
      <c r="V4" s="384" t="s">
        <v>130</v>
      </c>
      <c r="W4" s="384" t="s">
        <v>132</v>
      </c>
      <c r="X4" s="388" t="s">
        <v>131</v>
      </c>
      <c r="Y4" s="1148"/>
      <c r="Z4" s="387" t="s">
        <v>128</v>
      </c>
      <c r="AA4" s="384" t="s">
        <v>129</v>
      </c>
      <c r="AB4" s="384" t="s">
        <v>130</v>
      </c>
      <c r="AC4" s="384" t="s">
        <v>132</v>
      </c>
      <c r="AD4" s="388" t="s">
        <v>131</v>
      </c>
      <c r="AE4" s="1148"/>
      <c r="AF4" s="387" t="s">
        <v>128</v>
      </c>
      <c r="AG4" s="384" t="s">
        <v>129</v>
      </c>
      <c r="AH4" s="384" t="s">
        <v>130</v>
      </c>
      <c r="AI4" s="389" t="s">
        <v>132</v>
      </c>
      <c r="AJ4" s="390" t="s">
        <v>131</v>
      </c>
      <c r="AK4" s="1148"/>
      <c r="AL4" s="387" t="s">
        <v>128</v>
      </c>
      <c r="AM4" s="384" t="s">
        <v>129</v>
      </c>
      <c r="AN4" s="384" t="s">
        <v>130</v>
      </c>
      <c r="AO4" s="384" t="s">
        <v>132</v>
      </c>
      <c r="AP4" s="386" t="s">
        <v>131</v>
      </c>
      <c r="AQ4" s="392" t="s">
        <v>128</v>
      </c>
    </row>
    <row r="5" spans="1:71" s="3" customFormat="1" ht="12.75">
      <c r="A5" s="829"/>
      <c r="B5" s="1156">
        <v>1</v>
      </c>
      <c r="C5" s="1138" t="s">
        <v>151</v>
      </c>
      <c r="D5" s="929"/>
      <c r="E5" s="929"/>
      <c r="F5" s="115"/>
      <c r="G5" s="375"/>
      <c r="H5" s="376"/>
      <c r="I5" s="284"/>
      <c r="J5" s="363"/>
      <c r="K5" s="929" t="s">
        <v>151</v>
      </c>
      <c r="L5" s="929"/>
      <c r="M5" s="115" t="s">
        <v>152</v>
      </c>
      <c r="N5" s="375"/>
      <c r="O5" s="376"/>
      <c r="P5" s="284"/>
      <c r="Q5" s="363"/>
      <c r="R5" s="929"/>
      <c r="S5" s="929"/>
      <c r="T5" s="867"/>
      <c r="U5" s="375"/>
      <c r="V5" s="376"/>
      <c r="W5" s="376"/>
      <c r="X5" s="536"/>
      <c r="Y5" s="929"/>
      <c r="Z5" s="115"/>
      <c r="AA5" s="596"/>
      <c r="AB5" s="597"/>
      <c r="AC5" s="597"/>
      <c r="AD5" s="992"/>
      <c r="AE5" s="929"/>
      <c r="AF5" s="236"/>
      <c r="AG5" s="1155"/>
      <c r="AH5" s="1121"/>
      <c r="AI5" s="584"/>
      <c r="AJ5" s="1568"/>
      <c r="AK5" s="929"/>
      <c r="AL5" s="158"/>
      <c r="AM5" s="375"/>
      <c r="AN5" s="376"/>
      <c r="AO5" s="376"/>
      <c r="AP5" s="284"/>
      <c r="AQ5" s="165" t="s">
        <v>732</v>
      </c>
      <c r="AX5" s="2"/>
      <c r="AY5" s="2"/>
      <c r="AZ5" s="116">
        <f>COUNTIF($F$5:$F$145,BA5)</f>
        <v>0</v>
      </c>
      <c r="BA5" s="116" t="s">
        <v>548</v>
      </c>
      <c r="BC5" s="116">
        <f>COUNTIF($F$5:$F$145,BD5)</f>
        <v>0</v>
      </c>
      <c r="BD5" s="116" t="s">
        <v>504</v>
      </c>
      <c r="BF5" s="116">
        <f>COUNTIF($T$5:$T$145,BG5)</f>
        <v>3</v>
      </c>
      <c r="BG5" s="116" t="s">
        <v>397</v>
      </c>
      <c r="BI5" s="116"/>
      <c r="BJ5" s="2"/>
      <c r="BL5" s="116"/>
      <c r="BM5" s="2"/>
      <c r="BN5" s="2"/>
      <c r="BO5" s="3">
        <f>COUNTIF($AL1:$AL$4,BP5)</f>
        <v>0</v>
      </c>
      <c r="BP5" s="2" t="s">
        <v>325</v>
      </c>
      <c r="BR5" s="2"/>
      <c r="BS5" s="2"/>
    </row>
    <row r="6" spans="1:71" s="3" customFormat="1" ht="12.75" customHeight="1">
      <c r="A6" s="8" t="s">
        <v>351</v>
      </c>
      <c r="B6" s="2098" t="s">
        <v>719</v>
      </c>
      <c r="C6" s="2099"/>
      <c r="D6" s="929"/>
      <c r="E6" s="929"/>
      <c r="F6" s="115"/>
      <c r="G6" s="375"/>
      <c r="H6" s="376"/>
      <c r="I6" s="284"/>
      <c r="J6" s="363"/>
      <c r="K6" s="929"/>
      <c r="L6" s="929"/>
      <c r="M6" s="115"/>
      <c r="N6" s="375"/>
      <c r="O6" s="376"/>
      <c r="P6" s="284"/>
      <c r="Q6" s="363"/>
      <c r="R6" s="929"/>
      <c r="S6" s="929"/>
      <c r="T6" s="115"/>
      <c r="U6" s="375"/>
      <c r="V6" s="376"/>
      <c r="W6" s="376"/>
      <c r="X6" s="536"/>
      <c r="Y6" s="929"/>
      <c r="Z6" s="115"/>
      <c r="AA6" s="596"/>
      <c r="AB6" s="597"/>
      <c r="AC6" s="597"/>
      <c r="AD6" s="992"/>
      <c r="AE6" s="929"/>
      <c r="AF6" s="236"/>
      <c r="AG6" s="583"/>
      <c r="AH6" s="1121"/>
      <c r="AI6" s="584"/>
      <c r="AJ6" s="1568"/>
      <c r="AK6" s="929"/>
      <c r="AL6" s="158"/>
      <c r="AM6" s="375"/>
      <c r="AN6" s="376"/>
      <c r="AO6" s="376"/>
      <c r="AP6" s="284"/>
      <c r="AQ6" s="165" t="s">
        <v>733</v>
      </c>
      <c r="AX6" s="2"/>
      <c r="AY6" s="2"/>
      <c r="AZ6" s="116">
        <f>COUNTIF($F$5:$F$145,BA6)</f>
        <v>5</v>
      </c>
      <c r="BA6" s="116" t="s">
        <v>149</v>
      </c>
      <c r="BC6" s="116"/>
      <c r="BD6" s="116"/>
      <c r="BF6" s="116">
        <f>COUNTIF($T$5:$T$145,BG6)</f>
        <v>2</v>
      </c>
      <c r="BG6" s="116" t="s">
        <v>396</v>
      </c>
      <c r="BI6" s="116"/>
      <c r="BJ6" s="2"/>
      <c r="BL6" s="116"/>
      <c r="BM6" s="2"/>
      <c r="BN6" s="2"/>
      <c r="BP6" s="2"/>
      <c r="BR6" s="2"/>
      <c r="BS6" s="2"/>
    </row>
    <row r="7" spans="1:71" s="3" customFormat="1" ht="12.75" customHeight="1">
      <c r="A7" s="8"/>
      <c r="B7" s="2100"/>
      <c r="C7" s="2101"/>
      <c r="D7" s="929"/>
      <c r="E7" s="929"/>
      <c r="F7" s="115"/>
      <c r="G7" s="375"/>
      <c r="H7" s="376"/>
      <c r="I7" s="284"/>
      <c r="J7" s="363"/>
      <c r="K7" s="929"/>
      <c r="L7" s="929"/>
      <c r="M7" s="115"/>
      <c r="N7" s="375"/>
      <c r="O7" s="376"/>
      <c r="P7" s="284"/>
      <c r="Q7" s="363"/>
      <c r="R7" s="929"/>
      <c r="S7" s="929"/>
      <c r="T7" s="115"/>
      <c r="U7" s="375"/>
      <c r="V7" s="376"/>
      <c r="W7" s="376"/>
      <c r="X7" s="536"/>
      <c r="Y7" s="929"/>
      <c r="Z7" s="115"/>
      <c r="AA7" s="596"/>
      <c r="AB7" s="597"/>
      <c r="AC7" s="597"/>
      <c r="AD7" s="992"/>
      <c r="AE7" s="929"/>
      <c r="AF7" s="236"/>
      <c r="AG7" s="1155"/>
      <c r="AH7" s="1121"/>
      <c r="AI7" s="1121"/>
      <c r="AJ7" s="1568"/>
      <c r="AK7" s="929"/>
      <c r="AL7" s="158"/>
      <c r="AM7" s="375"/>
      <c r="AN7" s="376"/>
      <c r="AO7" s="376"/>
      <c r="AP7" s="284"/>
      <c r="AQ7" s="165" t="s">
        <v>734</v>
      </c>
      <c r="AX7" s="2"/>
      <c r="AY7" s="2"/>
      <c r="AZ7" s="116"/>
      <c r="BA7" s="116"/>
      <c r="BC7" s="116"/>
      <c r="BD7" s="116"/>
      <c r="BF7" s="116"/>
      <c r="BG7" s="116"/>
      <c r="BI7" s="116"/>
      <c r="BJ7" s="2"/>
      <c r="BL7" s="116"/>
      <c r="BM7" s="2"/>
      <c r="BN7" s="2"/>
      <c r="BP7" s="2"/>
      <c r="BR7" s="2"/>
      <c r="BS7" s="2"/>
    </row>
    <row r="8" spans="1:71" s="3" customFormat="1" ht="12.75" customHeight="1">
      <c r="A8" s="8"/>
      <c r="B8" s="2102"/>
      <c r="C8" s="2103"/>
      <c r="D8" s="930"/>
      <c r="E8" s="930"/>
      <c r="F8" s="678"/>
      <c r="G8" s="782"/>
      <c r="H8" s="783"/>
      <c r="I8" s="786"/>
      <c r="J8" s="784"/>
      <c r="K8" s="930"/>
      <c r="L8" s="930"/>
      <c r="M8" s="678"/>
      <c r="N8" s="782"/>
      <c r="O8" s="783"/>
      <c r="P8" s="786"/>
      <c r="Q8" s="784"/>
      <c r="R8" s="930"/>
      <c r="S8" s="930"/>
      <c r="T8" s="678"/>
      <c r="U8" s="782"/>
      <c r="V8" s="783"/>
      <c r="W8" s="783"/>
      <c r="X8" s="864"/>
      <c r="Y8" s="930"/>
      <c r="Z8" s="678"/>
      <c r="AA8" s="782"/>
      <c r="AB8" s="783"/>
      <c r="AC8" s="783"/>
      <c r="AD8" s="784"/>
      <c r="AE8" s="930"/>
      <c r="AF8" s="750"/>
      <c r="AG8" s="1045"/>
      <c r="AH8" s="1045"/>
      <c r="AI8" s="1045"/>
      <c r="AJ8" s="1569"/>
      <c r="AK8" s="930"/>
      <c r="AL8" s="678"/>
      <c r="AM8" s="782"/>
      <c r="AN8" s="783"/>
      <c r="AO8" s="783"/>
      <c r="AP8" s="786"/>
      <c r="AQ8" s="166"/>
      <c r="AX8" s="2"/>
      <c r="AY8" s="2"/>
      <c r="AZ8" s="116">
        <f>COUNTIF($F$5:$F$145,BA8)</f>
        <v>0</v>
      </c>
      <c r="BA8" s="116" t="s">
        <v>550</v>
      </c>
      <c r="BC8" s="116"/>
      <c r="BD8" s="2"/>
      <c r="BF8" s="116">
        <f>COUNTIF($T$5:$T$145,BG8)</f>
        <v>0</v>
      </c>
      <c r="BG8" s="116" t="s">
        <v>323</v>
      </c>
      <c r="BI8" s="116"/>
      <c r="BJ8" s="2"/>
      <c r="BL8" s="116"/>
      <c r="BM8" s="2"/>
      <c r="BN8" s="2"/>
      <c r="BO8" s="119"/>
      <c r="BP8" s="120"/>
      <c r="BR8" s="2"/>
      <c r="BS8" s="2"/>
    </row>
    <row r="9" spans="1:71" s="3" customFormat="1" ht="12.75">
      <c r="A9" s="8"/>
      <c r="B9" s="44">
        <v>2</v>
      </c>
      <c r="C9" s="363" t="s">
        <v>134</v>
      </c>
      <c r="D9" s="1453"/>
      <c r="E9" s="1453"/>
      <c r="F9" s="373"/>
      <c r="G9" s="375"/>
      <c r="H9" s="376"/>
      <c r="I9" s="284"/>
      <c r="J9" s="363"/>
      <c r="K9" s="929"/>
      <c r="L9" s="929"/>
      <c r="M9" s="115"/>
      <c r="N9" s="375"/>
      <c r="O9" s="376"/>
      <c r="P9" s="284"/>
      <c r="Q9" s="363"/>
      <c r="R9" s="929" t="s">
        <v>134</v>
      </c>
      <c r="S9" s="929"/>
      <c r="T9" s="115" t="s">
        <v>396</v>
      </c>
      <c r="U9" s="375"/>
      <c r="V9" s="376"/>
      <c r="W9" s="376"/>
      <c r="X9" s="536"/>
      <c r="Y9" s="929"/>
      <c r="Z9" s="115"/>
      <c r="AA9" s="375"/>
      <c r="AB9" s="376"/>
      <c r="AC9" s="376"/>
      <c r="AD9" s="363"/>
      <c r="AE9" s="929"/>
      <c r="AF9" s="236"/>
      <c r="AG9" s="862"/>
      <c r="AH9" s="862"/>
      <c r="AI9" s="862"/>
      <c r="AJ9" s="1570"/>
      <c r="AK9" s="929"/>
      <c r="AL9" s="158"/>
      <c r="AM9" s="375"/>
      <c r="AN9" s="376"/>
      <c r="AO9" s="376"/>
      <c r="AP9" s="284"/>
      <c r="AQ9" s="165"/>
      <c r="AX9" s="2"/>
      <c r="AY9" s="2"/>
      <c r="AZ9" s="116"/>
      <c r="BA9" s="2"/>
      <c r="BC9" s="116"/>
      <c r="BD9" s="2"/>
      <c r="BF9" s="116"/>
      <c r="BG9" s="116"/>
      <c r="BI9" s="116"/>
      <c r="BJ9" s="2"/>
      <c r="BL9" s="116"/>
      <c r="BM9" s="2"/>
      <c r="BN9" s="2"/>
      <c r="BO9" s="119"/>
      <c r="BP9" s="120"/>
      <c r="BR9" s="2"/>
      <c r="BS9" s="2"/>
    </row>
    <row r="10" spans="1:71" s="3" customFormat="1" ht="12.75" customHeight="1">
      <c r="A10" s="8"/>
      <c r="B10" s="284"/>
      <c r="C10" s="363"/>
      <c r="D10" s="929"/>
      <c r="E10" s="929"/>
      <c r="F10" s="158"/>
      <c r="G10" s="375"/>
      <c r="H10" s="376"/>
      <c r="I10" s="284"/>
      <c r="J10" s="363"/>
      <c r="K10" s="929"/>
      <c r="L10" s="929"/>
      <c r="M10" s="115"/>
      <c r="N10" s="375"/>
      <c r="O10" s="376"/>
      <c r="P10" s="284"/>
      <c r="Q10" s="363"/>
      <c r="R10" s="929"/>
      <c r="S10" s="929"/>
      <c r="T10" s="115"/>
      <c r="U10" s="375"/>
      <c r="V10" s="376"/>
      <c r="W10" s="376"/>
      <c r="X10" s="536"/>
      <c r="Y10" s="929"/>
      <c r="Z10" s="115"/>
      <c r="AA10" s="375"/>
      <c r="AB10" s="376"/>
      <c r="AC10" s="376"/>
      <c r="AD10" s="363"/>
      <c r="AE10" s="929"/>
      <c r="AF10" s="236"/>
      <c r="AG10" s="862"/>
      <c r="AH10" s="862"/>
      <c r="AI10" s="862"/>
      <c r="AJ10" s="1570"/>
      <c r="AK10" s="929"/>
      <c r="AL10" s="158"/>
      <c r="AM10" s="375"/>
      <c r="AN10" s="376"/>
      <c r="AO10" s="376"/>
      <c r="AP10" s="284"/>
      <c r="AQ10" s="165"/>
      <c r="AX10" s="2"/>
      <c r="AY10" s="2"/>
      <c r="AZ10" s="116"/>
      <c r="BA10" s="2"/>
      <c r="BC10" s="116"/>
      <c r="BD10" s="2"/>
      <c r="BF10" s="116"/>
      <c r="BG10" s="116"/>
      <c r="BI10" s="116"/>
      <c r="BJ10" s="2"/>
      <c r="BL10" s="116"/>
      <c r="BM10" s="2"/>
      <c r="BN10" s="2"/>
      <c r="BO10" s="119"/>
      <c r="BP10" s="120"/>
      <c r="BR10" s="2"/>
      <c r="BS10" s="2"/>
    </row>
    <row r="11" spans="1:71" s="3" customFormat="1" ht="12.75" customHeight="1">
      <c r="A11" s="8"/>
      <c r="B11" s="860"/>
      <c r="C11" s="784"/>
      <c r="D11" s="930"/>
      <c r="E11" s="930"/>
      <c r="F11" s="678"/>
      <c r="G11" s="782"/>
      <c r="H11" s="783"/>
      <c r="I11" s="786"/>
      <c r="J11" s="784"/>
      <c r="K11" s="930"/>
      <c r="L11" s="930"/>
      <c r="M11" s="678"/>
      <c r="N11" s="782"/>
      <c r="O11" s="783"/>
      <c r="P11" s="786"/>
      <c r="Q11" s="784"/>
      <c r="R11" s="930"/>
      <c r="S11" s="930"/>
      <c r="T11" s="678"/>
      <c r="U11" s="782"/>
      <c r="V11" s="783"/>
      <c r="W11" s="783"/>
      <c r="X11" s="864"/>
      <c r="Y11" s="930"/>
      <c r="Z11" s="678"/>
      <c r="AA11" s="782"/>
      <c r="AB11" s="783"/>
      <c r="AC11" s="783"/>
      <c r="AD11" s="784"/>
      <c r="AE11" s="930"/>
      <c r="AF11" s="750"/>
      <c r="AG11" s="1045"/>
      <c r="AH11" s="1045"/>
      <c r="AI11" s="1045"/>
      <c r="AJ11" s="1569"/>
      <c r="AK11" s="930"/>
      <c r="AL11" s="678"/>
      <c r="AM11" s="782"/>
      <c r="AN11" s="783"/>
      <c r="AO11" s="783"/>
      <c r="AP11" s="786"/>
      <c r="AQ11" s="166"/>
      <c r="AX11" s="2"/>
      <c r="AY11" s="2"/>
      <c r="AZ11" s="116"/>
      <c r="BA11" s="2"/>
      <c r="BC11" s="116"/>
      <c r="BD11" s="2"/>
      <c r="BF11" s="116"/>
      <c r="BG11" s="116"/>
      <c r="BI11" s="116"/>
      <c r="BJ11" s="2"/>
      <c r="BL11" s="116"/>
      <c r="BM11" s="2"/>
      <c r="BN11" s="2"/>
      <c r="BO11" s="119"/>
      <c r="BP11" s="120"/>
      <c r="BR11" s="2"/>
      <c r="BS11" s="2"/>
    </row>
    <row r="12" spans="1:71" s="3" customFormat="1" ht="12.75">
      <c r="A12" s="8"/>
      <c r="B12" s="44">
        <v>3</v>
      </c>
      <c r="C12" s="363" t="s">
        <v>137</v>
      </c>
      <c r="D12" s="929"/>
      <c r="E12" s="929"/>
      <c r="F12" s="115"/>
      <c r="G12" s="375"/>
      <c r="H12" s="376"/>
      <c r="I12" s="284"/>
      <c r="J12" s="363"/>
      <c r="K12" s="929"/>
      <c r="L12" s="929"/>
      <c r="M12" s="115"/>
      <c r="N12" s="375"/>
      <c r="O12" s="376"/>
      <c r="P12" s="284"/>
      <c r="Q12" s="363"/>
      <c r="R12" s="929"/>
      <c r="S12" s="929"/>
      <c r="T12" s="115"/>
      <c r="U12" s="375"/>
      <c r="V12" s="376"/>
      <c r="W12" s="376"/>
      <c r="X12" s="536"/>
      <c r="Y12" s="929" t="s">
        <v>137</v>
      </c>
      <c r="Z12" s="115" t="s">
        <v>552</v>
      </c>
      <c r="AA12" s="596" t="s">
        <v>761</v>
      </c>
      <c r="AB12" s="597" t="s">
        <v>411</v>
      </c>
      <c r="AC12" s="597">
        <v>16</v>
      </c>
      <c r="AD12" s="992">
        <v>150</v>
      </c>
      <c r="AE12" s="929"/>
      <c r="AF12" s="236"/>
      <c r="AG12" s="862"/>
      <c r="AH12" s="862"/>
      <c r="AI12" s="862"/>
      <c r="AJ12" s="1570"/>
      <c r="AK12" s="929"/>
      <c r="AL12" s="158"/>
      <c r="AM12" s="375"/>
      <c r="AN12" s="376"/>
      <c r="AO12" s="376"/>
      <c r="AP12" s="284"/>
      <c r="AQ12" s="165"/>
      <c r="AX12" s="2"/>
      <c r="AY12" s="2"/>
      <c r="AZ12" s="116">
        <f>SUM(AZ5:AZ11)</f>
        <v>5</v>
      </c>
      <c r="BA12" s="1" t="s">
        <v>291</v>
      </c>
      <c r="BB12" s="116"/>
      <c r="BC12" s="116">
        <f>SUM(BC5:BC11)</f>
        <v>0</v>
      </c>
      <c r="BD12" s="1" t="s">
        <v>291</v>
      </c>
      <c r="BE12" s="116"/>
      <c r="BF12" s="116">
        <f>SUM(BF5:BF11)</f>
        <v>5</v>
      </c>
      <c r="BG12" s="1" t="s">
        <v>291</v>
      </c>
      <c r="BH12" s="116"/>
      <c r="BI12" s="116">
        <f>SUM(BI5:BI11)</f>
        <v>0</v>
      </c>
      <c r="BJ12" s="1" t="s">
        <v>291</v>
      </c>
      <c r="BK12" s="116"/>
      <c r="BL12" s="116">
        <f>SUM(BL5:BL11)</f>
        <v>0</v>
      </c>
      <c r="BM12" s="1" t="s">
        <v>291</v>
      </c>
      <c r="BN12" s="1"/>
      <c r="BO12" s="116">
        <f>SUM(BO5:BO11)</f>
        <v>0</v>
      </c>
      <c r="BP12" s="1" t="s">
        <v>291</v>
      </c>
      <c r="BR12" s="2"/>
      <c r="BS12" s="2"/>
    </row>
    <row r="13" spans="1:71" s="3" customFormat="1" ht="12.75" customHeight="1">
      <c r="A13" s="8"/>
      <c r="B13" s="284"/>
      <c r="C13" s="363"/>
      <c r="D13" s="929"/>
      <c r="E13" s="929"/>
      <c r="F13" s="115"/>
      <c r="G13" s="375"/>
      <c r="H13" s="376"/>
      <c r="I13" s="284"/>
      <c r="J13" s="363"/>
      <c r="K13" s="929"/>
      <c r="L13" s="929"/>
      <c r="M13" s="115"/>
      <c r="N13" s="375"/>
      <c r="O13" s="376"/>
      <c r="P13" s="284"/>
      <c r="Q13" s="363"/>
      <c r="R13" s="929"/>
      <c r="S13" s="929"/>
      <c r="T13" s="115"/>
      <c r="U13" s="375"/>
      <c r="V13" s="376"/>
      <c r="W13" s="376"/>
      <c r="X13" s="536"/>
      <c r="Y13" s="929"/>
      <c r="Z13" s="115"/>
      <c r="AA13" s="596"/>
      <c r="AB13" s="597"/>
      <c r="AC13" s="597"/>
      <c r="AD13" s="992"/>
      <c r="AE13" s="929"/>
      <c r="AF13" s="236"/>
      <c r="AG13" s="862"/>
      <c r="AH13" s="862"/>
      <c r="AI13" s="862"/>
      <c r="AJ13" s="1570"/>
      <c r="AK13" s="929"/>
      <c r="AL13" s="158"/>
      <c r="AM13" s="375"/>
      <c r="AN13" s="376"/>
      <c r="AO13" s="376"/>
      <c r="AP13" s="284"/>
      <c r="AQ13" s="165"/>
      <c r="AX13" s="2"/>
      <c r="AY13" s="2"/>
      <c r="AZ13" s="1"/>
      <c r="BA13" s="2"/>
      <c r="BC13" s="1"/>
      <c r="BD13" s="2"/>
      <c r="BF13" s="1"/>
      <c r="BG13" s="2"/>
      <c r="BI13" s="116"/>
      <c r="BJ13" s="2"/>
      <c r="BL13" s="1"/>
      <c r="BM13" s="2"/>
      <c r="BN13" s="2"/>
      <c r="BO13" s="2"/>
      <c r="BP13" s="2"/>
      <c r="BR13" s="2"/>
      <c r="BS13" s="2"/>
    </row>
    <row r="14" spans="1:71" s="3" customFormat="1" ht="12.75" customHeight="1">
      <c r="A14" s="8"/>
      <c r="B14" s="860"/>
      <c r="C14" s="784"/>
      <c r="D14" s="930"/>
      <c r="E14" s="930"/>
      <c r="F14" s="678"/>
      <c r="G14" s="782"/>
      <c r="H14" s="783"/>
      <c r="I14" s="786"/>
      <c r="J14" s="784"/>
      <c r="K14" s="930"/>
      <c r="L14" s="930"/>
      <c r="M14" s="678"/>
      <c r="N14" s="782"/>
      <c r="O14" s="783"/>
      <c r="P14" s="786"/>
      <c r="Q14" s="784"/>
      <c r="R14" s="930"/>
      <c r="S14" s="930"/>
      <c r="T14" s="678"/>
      <c r="U14" s="782"/>
      <c r="V14" s="783"/>
      <c r="W14" s="783"/>
      <c r="X14" s="864"/>
      <c r="Y14" s="930"/>
      <c r="Z14" s="678"/>
      <c r="AA14" s="782"/>
      <c r="AB14" s="783"/>
      <c r="AC14" s="783"/>
      <c r="AD14" s="784"/>
      <c r="AE14" s="930"/>
      <c r="AF14" s="750"/>
      <c r="AG14" s="1045"/>
      <c r="AH14" s="1045"/>
      <c r="AI14" s="1045"/>
      <c r="AJ14" s="1569"/>
      <c r="AK14" s="930"/>
      <c r="AL14" s="678"/>
      <c r="AM14" s="782"/>
      <c r="AN14" s="783"/>
      <c r="AO14" s="783"/>
      <c r="AP14" s="786"/>
      <c r="AQ14" s="166"/>
      <c r="AX14" s="2"/>
      <c r="AY14" s="2"/>
      <c r="AZ14" s="116">
        <f>COUNTIF($F$5:$F$139,BA14)</f>
        <v>2</v>
      </c>
      <c r="BA14" s="1" t="s">
        <v>269</v>
      </c>
      <c r="BB14" s="116"/>
      <c r="BC14" s="116">
        <f>COUNTIF($M$5:$M$139,BD14)</f>
        <v>0</v>
      </c>
      <c r="BD14" s="1" t="s">
        <v>389</v>
      </c>
      <c r="BE14" s="116"/>
      <c r="BF14" s="116">
        <f>COUNTIF($T$5:$T$139,BG14)</f>
        <v>0</v>
      </c>
      <c r="BG14" s="1" t="s">
        <v>269</v>
      </c>
      <c r="BI14" s="116"/>
      <c r="BJ14" s="2"/>
      <c r="BL14" s="1"/>
      <c r="BM14" s="2"/>
      <c r="BN14" s="2"/>
      <c r="BO14" s="2"/>
      <c r="BP14" s="2"/>
      <c r="BR14" s="2"/>
      <c r="BS14" s="2"/>
    </row>
    <row r="15" spans="1:71" s="3" customFormat="1" ht="12.75">
      <c r="A15" s="8"/>
      <c r="B15" s="44">
        <v>4</v>
      </c>
      <c r="C15" s="363" t="s">
        <v>140</v>
      </c>
      <c r="D15" s="929"/>
      <c r="E15" s="929"/>
      <c r="F15" s="115"/>
      <c r="G15" s="375"/>
      <c r="H15" s="376"/>
      <c r="I15" s="284"/>
      <c r="J15" s="363"/>
      <c r="K15" s="929"/>
      <c r="L15" s="929"/>
      <c r="M15" s="115"/>
      <c r="N15" s="375"/>
      <c r="O15" s="376"/>
      <c r="P15" s="284"/>
      <c r="Q15" s="363"/>
      <c r="R15" s="929" t="s">
        <v>140</v>
      </c>
      <c r="S15" s="929"/>
      <c r="T15" s="115" t="s">
        <v>397</v>
      </c>
      <c r="U15" s="375"/>
      <c r="V15" s="376"/>
      <c r="W15" s="376"/>
      <c r="X15" s="536"/>
      <c r="Y15" s="929"/>
      <c r="Z15" s="115"/>
      <c r="AA15" s="375"/>
      <c r="AB15" s="376"/>
      <c r="AC15" s="376"/>
      <c r="AD15" s="363"/>
      <c r="AE15" s="929"/>
      <c r="AF15" s="236"/>
      <c r="AG15" s="862"/>
      <c r="AH15" s="862"/>
      <c r="AI15" s="862"/>
      <c r="AJ15" s="1570"/>
      <c r="AK15" s="929"/>
      <c r="AL15" s="158"/>
      <c r="AM15" s="375"/>
      <c r="AN15" s="376"/>
      <c r="AO15" s="376"/>
      <c r="AP15" s="284"/>
      <c r="AQ15" s="165" t="s">
        <v>1</v>
      </c>
      <c r="AX15" s="2"/>
      <c r="AY15" s="2"/>
      <c r="AZ15" s="1"/>
      <c r="BA15" s="2"/>
      <c r="BC15" s="1"/>
      <c r="BD15" s="2"/>
      <c r="BF15" s="1"/>
      <c r="BG15" s="2"/>
      <c r="BI15" s="116"/>
      <c r="BJ15" s="2"/>
      <c r="BL15" s="1"/>
      <c r="BM15" s="2"/>
      <c r="BN15" s="2"/>
      <c r="BO15" s="2"/>
      <c r="BP15" s="2"/>
      <c r="BR15" s="2"/>
      <c r="BS15" s="2"/>
    </row>
    <row r="16" spans="1:71" s="3" customFormat="1" ht="12.75" customHeight="1">
      <c r="A16" s="8"/>
      <c r="B16" s="284"/>
      <c r="C16" s="363"/>
      <c r="D16" s="929"/>
      <c r="E16" s="929"/>
      <c r="F16" s="115"/>
      <c r="G16" s="375"/>
      <c r="H16" s="376"/>
      <c r="I16" s="284"/>
      <c r="J16" s="363"/>
      <c r="K16" s="929"/>
      <c r="L16" s="929"/>
      <c r="M16" s="115"/>
      <c r="N16" s="375"/>
      <c r="O16" s="376"/>
      <c r="P16" s="284"/>
      <c r="Q16" s="363"/>
      <c r="R16" s="929"/>
      <c r="S16" s="929"/>
      <c r="T16" s="115"/>
      <c r="U16" s="375"/>
      <c r="V16" s="376"/>
      <c r="W16" s="376"/>
      <c r="X16" s="536"/>
      <c r="Y16" s="929"/>
      <c r="Z16" s="115"/>
      <c r="AA16" s="375"/>
      <c r="AB16" s="376"/>
      <c r="AC16" s="376"/>
      <c r="AD16" s="363"/>
      <c r="AE16" s="929"/>
      <c r="AF16" s="236"/>
      <c r="AG16" s="862"/>
      <c r="AH16" s="862"/>
      <c r="AI16" s="862"/>
      <c r="AJ16" s="1570"/>
      <c r="AK16" s="929"/>
      <c r="AL16" s="158"/>
      <c r="AM16" s="375"/>
      <c r="AN16" s="376"/>
      <c r="AO16" s="376"/>
      <c r="AP16" s="284"/>
      <c r="AQ16" s="165"/>
      <c r="AX16" s="2"/>
      <c r="AY16" s="2"/>
      <c r="AZ16" s="1"/>
      <c r="BA16" s="2"/>
      <c r="BC16" s="1"/>
      <c r="BD16" s="2"/>
      <c r="BF16" s="1"/>
      <c r="BG16" s="2"/>
      <c r="BI16" s="116"/>
      <c r="BJ16" s="2"/>
      <c r="BL16" s="1"/>
      <c r="BM16" s="2"/>
      <c r="BN16" s="2"/>
      <c r="BO16" s="2"/>
      <c r="BP16" s="2"/>
      <c r="BR16" s="2"/>
      <c r="BS16" s="2"/>
    </row>
    <row r="17" spans="1:71" s="3" customFormat="1" ht="12.75" customHeight="1">
      <c r="A17" s="8"/>
      <c r="B17" s="860"/>
      <c r="C17" s="784"/>
      <c r="D17" s="930"/>
      <c r="E17" s="930"/>
      <c r="F17" s="678"/>
      <c r="G17" s="782"/>
      <c r="H17" s="783"/>
      <c r="I17" s="786"/>
      <c r="J17" s="784"/>
      <c r="K17" s="930"/>
      <c r="L17" s="930"/>
      <c r="M17" s="678"/>
      <c r="N17" s="782"/>
      <c r="O17" s="783"/>
      <c r="P17" s="786"/>
      <c r="Q17" s="784"/>
      <c r="R17" s="930"/>
      <c r="S17" s="930"/>
      <c r="T17" s="678"/>
      <c r="U17" s="782"/>
      <c r="V17" s="783"/>
      <c r="W17" s="783"/>
      <c r="X17" s="864"/>
      <c r="Y17" s="930"/>
      <c r="Z17" s="678"/>
      <c r="AA17" s="782"/>
      <c r="AB17" s="783"/>
      <c r="AC17" s="783"/>
      <c r="AD17" s="784"/>
      <c r="AE17" s="930"/>
      <c r="AF17" s="750"/>
      <c r="AG17" s="1045"/>
      <c r="AH17" s="1045"/>
      <c r="AI17" s="1045"/>
      <c r="AJ17" s="1569"/>
      <c r="AK17" s="930"/>
      <c r="AL17" s="678"/>
      <c r="AM17" s="782"/>
      <c r="AN17" s="783"/>
      <c r="AO17" s="783"/>
      <c r="AP17" s="786"/>
      <c r="AQ17" s="166"/>
      <c r="AX17" s="2"/>
      <c r="AY17" s="2"/>
      <c r="AZ17" s="116">
        <f>COUNTIF($F$5:$F$145,BA17)</f>
        <v>0</v>
      </c>
      <c r="BA17" s="116" t="s">
        <v>549</v>
      </c>
      <c r="BC17" s="1"/>
      <c r="BD17" s="2"/>
      <c r="BF17" s="1"/>
      <c r="BG17" s="2"/>
      <c r="BI17" s="116"/>
      <c r="BJ17" s="2"/>
      <c r="BL17" s="1"/>
      <c r="BM17" s="2"/>
      <c r="BN17" s="2"/>
      <c r="BO17" s="2"/>
      <c r="BP17" s="2"/>
      <c r="BR17" s="2"/>
      <c r="BS17" s="2"/>
    </row>
    <row r="18" spans="1:71" s="3" customFormat="1" ht="12.75">
      <c r="A18" s="8"/>
      <c r="B18" s="44">
        <v>5</v>
      </c>
      <c r="C18" s="363" t="s">
        <v>142</v>
      </c>
      <c r="D18" s="1149" t="s">
        <v>142</v>
      </c>
      <c r="E18" s="929" t="s">
        <v>559</v>
      </c>
      <c r="F18" s="718" t="s">
        <v>537</v>
      </c>
      <c r="G18" s="375"/>
      <c r="H18" s="376"/>
      <c r="I18" s="284"/>
      <c r="J18" s="363"/>
      <c r="K18" s="929" t="s">
        <v>142</v>
      </c>
      <c r="L18" s="929"/>
      <c r="M18" s="115" t="s">
        <v>503</v>
      </c>
      <c r="N18" s="596" t="s">
        <v>753</v>
      </c>
      <c r="O18" s="597" t="s">
        <v>146</v>
      </c>
      <c r="P18" s="598">
        <v>12</v>
      </c>
      <c r="Q18" s="992">
        <v>400</v>
      </c>
      <c r="R18" s="929"/>
      <c r="S18" s="929"/>
      <c r="T18" s="115"/>
      <c r="U18" s="375"/>
      <c r="V18" s="376"/>
      <c r="W18" s="376"/>
      <c r="X18" s="536"/>
      <c r="Y18" s="929"/>
      <c r="Z18" s="115"/>
      <c r="AA18" s="596"/>
      <c r="AB18" s="597"/>
      <c r="AC18" s="597"/>
      <c r="AD18" s="992"/>
      <c r="AE18" s="929"/>
      <c r="AF18" s="236"/>
      <c r="AG18" s="862"/>
      <c r="AH18" s="862"/>
      <c r="AI18" s="862"/>
      <c r="AJ18" s="1570"/>
      <c r="AK18" s="929"/>
      <c r="AL18" s="158"/>
      <c r="AM18" s="375"/>
      <c r="AN18" s="376"/>
      <c r="AO18" s="376"/>
      <c r="AP18" s="284"/>
      <c r="AQ18" s="165" t="s">
        <v>469</v>
      </c>
      <c r="AX18" s="2"/>
      <c r="AY18" s="2"/>
      <c r="AZ18" s="1"/>
      <c r="BA18" s="116"/>
      <c r="BC18" s="1"/>
      <c r="BD18" s="2"/>
      <c r="BF18" s="1"/>
      <c r="BG18" s="2"/>
      <c r="BI18" s="116"/>
      <c r="BJ18" s="2"/>
      <c r="BL18" s="1"/>
      <c r="BM18" s="2"/>
      <c r="BN18" s="2"/>
      <c r="BO18" s="2"/>
      <c r="BP18" s="2"/>
      <c r="BR18" s="2"/>
      <c r="BS18" s="2"/>
    </row>
    <row r="19" spans="1:71" s="3" customFormat="1" ht="12.75" customHeight="1">
      <c r="A19" s="8"/>
      <c r="B19" s="284"/>
      <c r="C19" s="363"/>
      <c r="D19" s="1149"/>
      <c r="E19" s="1149"/>
      <c r="F19" s="717" t="s">
        <v>269</v>
      </c>
      <c r="G19" s="375"/>
      <c r="H19" s="376"/>
      <c r="I19" s="284"/>
      <c r="J19" s="363"/>
      <c r="K19" s="929"/>
      <c r="L19" s="929"/>
      <c r="M19" s="115"/>
      <c r="N19" s="596" t="s">
        <v>30</v>
      </c>
      <c r="O19" s="597" t="s">
        <v>411</v>
      </c>
      <c r="P19" s="597">
        <v>20</v>
      </c>
      <c r="Q19" s="1096">
        <v>150</v>
      </c>
      <c r="R19" s="929"/>
      <c r="S19" s="929"/>
      <c r="T19" s="115"/>
      <c r="U19" s="375"/>
      <c r="V19" s="376"/>
      <c r="W19" s="376"/>
      <c r="X19" s="536"/>
      <c r="Y19" s="929"/>
      <c r="Z19" s="115"/>
      <c r="AA19" s="596"/>
      <c r="AB19" s="597"/>
      <c r="AC19" s="597"/>
      <c r="AD19" s="992"/>
      <c r="AE19" s="929"/>
      <c r="AF19" s="236"/>
      <c r="AG19" s="862"/>
      <c r="AH19" s="862"/>
      <c r="AI19" s="862"/>
      <c r="AJ19" s="1570"/>
      <c r="AK19" s="929"/>
      <c r="AL19" s="158"/>
      <c r="AM19" s="375"/>
      <c r="AN19" s="376"/>
      <c r="AO19" s="376"/>
      <c r="AP19" s="284"/>
      <c r="AQ19" s="165"/>
      <c r="AX19" s="2"/>
      <c r="AY19" s="2"/>
      <c r="AZ19" s="1"/>
      <c r="BA19" s="2"/>
      <c r="BC19" s="1"/>
      <c r="BD19" s="2"/>
      <c r="BF19" s="1"/>
      <c r="BG19" s="2"/>
      <c r="BI19" s="116"/>
      <c r="BJ19" s="2"/>
      <c r="BL19" s="1"/>
      <c r="BM19" s="2"/>
      <c r="BN19" s="2"/>
      <c r="BO19" s="2"/>
      <c r="BP19" s="2"/>
      <c r="BR19" s="2"/>
      <c r="BS19" s="2"/>
    </row>
    <row r="20" spans="1:71" s="3" customFormat="1" ht="13.5" customHeight="1" thickBot="1">
      <c r="A20" s="8"/>
      <c r="B20" s="860"/>
      <c r="C20" s="784"/>
      <c r="D20" s="930"/>
      <c r="E20" s="930"/>
      <c r="F20" s="678"/>
      <c r="G20" s="782"/>
      <c r="H20" s="783"/>
      <c r="I20" s="786"/>
      <c r="J20" s="784"/>
      <c r="K20" s="930"/>
      <c r="L20" s="930"/>
      <c r="M20" s="678"/>
      <c r="N20" s="782"/>
      <c r="O20" s="783"/>
      <c r="P20" s="786"/>
      <c r="Q20" s="784"/>
      <c r="R20" s="929"/>
      <c r="S20" s="929"/>
      <c r="T20" s="115"/>
      <c r="U20" s="782"/>
      <c r="V20" s="783"/>
      <c r="W20" s="783"/>
      <c r="X20" s="864"/>
      <c r="Y20" s="930"/>
      <c r="Z20" s="678"/>
      <c r="AA20" s="782"/>
      <c r="AB20" s="783"/>
      <c r="AC20" s="783"/>
      <c r="AD20" s="784"/>
      <c r="AE20" s="930"/>
      <c r="AF20" s="750"/>
      <c r="AG20" s="1045"/>
      <c r="AH20" s="1045"/>
      <c r="AI20" s="1045"/>
      <c r="AJ20" s="1569"/>
      <c r="AK20" s="930"/>
      <c r="AL20" s="678"/>
      <c r="AM20" s="782"/>
      <c r="AN20" s="783"/>
      <c r="AO20" s="783"/>
      <c r="AP20" s="786"/>
      <c r="AQ20" s="166"/>
      <c r="AX20" s="2"/>
      <c r="AY20" s="2"/>
      <c r="AZ20" s="1"/>
      <c r="BA20" s="2"/>
      <c r="BC20" s="1"/>
      <c r="BD20" s="2"/>
      <c r="BF20" s="1"/>
      <c r="BG20" s="2"/>
      <c r="BI20" s="116"/>
      <c r="BJ20" s="2"/>
      <c r="BL20" s="1"/>
      <c r="BM20" s="2"/>
      <c r="BN20" s="2"/>
      <c r="BO20" s="2"/>
      <c r="BP20" s="2"/>
      <c r="BR20" s="2"/>
      <c r="BS20" s="2"/>
    </row>
    <row r="21" spans="1:71" s="3" customFormat="1" ht="13.5" thickTop="1">
      <c r="A21" s="8"/>
      <c r="B21" s="284">
        <v>6</v>
      </c>
      <c r="C21" s="363" t="s">
        <v>144</v>
      </c>
      <c r="D21" s="929" t="s">
        <v>144</v>
      </c>
      <c r="E21" s="929"/>
      <c r="F21" s="371" t="s">
        <v>149</v>
      </c>
      <c r="G21" s="1155" t="s">
        <v>750</v>
      </c>
      <c r="H21" s="584" t="s">
        <v>410</v>
      </c>
      <c r="I21" s="585">
        <v>10</v>
      </c>
      <c r="J21" s="995">
        <v>120</v>
      </c>
      <c r="K21" s="929" t="s">
        <v>144</v>
      </c>
      <c r="L21" s="929"/>
      <c r="M21" s="115" t="s">
        <v>503</v>
      </c>
      <c r="N21" s="1060" t="s">
        <v>751</v>
      </c>
      <c r="O21" s="1061"/>
      <c r="P21" s="1062"/>
      <c r="Q21" s="1082"/>
      <c r="R21" s="1921"/>
      <c r="S21" s="994"/>
      <c r="T21" s="867"/>
      <c r="U21" s="1155"/>
      <c r="V21" s="584"/>
      <c r="W21" s="584"/>
      <c r="X21" s="880"/>
      <c r="Y21" s="929"/>
      <c r="Z21" s="115"/>
      <c r="AA21" s="375"/>
      <c r="AB21" s="376"/>
      <c r="AC21" s="376"/>
      <c r="AD21" s="363"/>
      <c r="AE21" s="929"/>
      <c r="AF21" s="236"/>
      <c r="AG21" s="862"/>
      <c r="AH21" s="862"/>
      <c r="AI21" s="862"/>
      <c r="AJ21" s="1570"/>
      <c r="AK21" s="929"/>
      <c r="AL21" s="158"/>
      <c r="AM21" s="375"/>
      <c r="AN21" s="376"/>
      <c r="AO21" s="376"/>
      <c r="AP21" s="363"/>
      <c r="AQ21" s="165"/>
      <c r="AX21" s="2"/>
      <c r="AY21" s="2"/>
      <c r="AZ21" s="1"/>
      <c r="BA21" s="2"/>
      <c r="BC21" s="1"/>
      <c r="BD21" s="2"/>
      <c r="BF21" s="1"/>
      <c r="BG21" s="2"/>
      <c r="BI21" s="116"/>
      <c r="BJ21" s="2"/>
      <c r="BL21" s="1"/>
      <c r="BM21" s="2"/>
      <c r="BN21" s="2"/>
      <c r="BO21" s="2"/>
      <c r="BP21" s="2"/>
      <c r="BR21" s="2"/>
      <c r="BS21" s="2"/>
    </row>
    <row r="22" spans="1:71" s="3" customFormat="1" ht="12.75">
      <c r="A22" s="8"/>
      <c r="B22" s="284"/>
      <c r="C22" s="363"/>
      <c r="D22" s="929"/>
      <c r="E22" s="929"/>
      <c r="F22" s="805"/>
      <c r="G22" s="1155"/>
      <c r="H22" s="584"/>
      <c r="I22" s="585"/>
      <c r="J22" s="995"/>
      <c r="K22" s="929"/>
      <c r="L22" s="929"/>
      <c r="M22" s="115"/>
      <c r="N22" s="583" t="s">
        <v>752</v>
      </c>
      <c r="O22" s="584" t="s">
        <v>145</v>
      </c>
      <c r="P22" s="585">
        <v>16</v>
      </c>
      <c r="Q22" s="1571">
        <v>1500</v>
      </c>
      <c r="R22" s="1922"/>
      <c r="S22" s="929"/>
      <c r="T22" s="805"/>
      <c r="U22" s="1155"/>
      <c r="V22" s="584"/>
      <c r="W22" s="584"/>
      <c r="X22" s="880"/>
      <c r="Y22" s="929"/>
      <c r="Z22" s="115"/>
      <c r="AA22" s="375"/>
      <c r="AB22" s="376"/>
      <c r="AC22" s="376"/>
      <c r="AD22" s="363"/>
      <c r="AE22" s="929"/>
      <c r="AF22" s="236"/>
      <c r="AG22" s="862"/>
      <c r="AH22" s="862"/>
      <c r="AI22" s="862"/>
      <c r="AJ22" s="1570"/>
      <c r="AK22" s="929"/>
      <c r="AL22" s="158"/>
      <c r="AM22" s="375"/>
      <c r="AN22" s="376"/>
      <c r="AO22" s="376"/>
      <c r="AP22" s="284"/>
      <c r="AQ22" s="165"/>
      <c r="AX22" s="2"/>
      <c r="AY22" s="2"/>
      <c r="AZ22" s="1"/>
      <c r="BA22" s="2"/>
      <c r="BC22" s="1"/>
      <c r="BD22" s="2"/>
      <c r="BF22" s="1"/>
      <c r="BG22" s="2"/>
      <c r="BI22" s="116"/>
      <c r="BJ22" s="2"/>
      <c r="BL22" s="1"/>
      <c r="BM22" s="2"/>
      <c r="BN22" s="2"/>
      <c r="BO22" s="2"/>
      <c r="BP22" s="2"/>
      <c r="BR22" s="2"/>
      <c r="BS22" s="2"/>
    </row>
    <row r="23" spans="1:71" s="3" customFormat="1" ht="12.75">
      <c r="A23" s="8"/>
      <c r="B23" s="284"/>
      <c r="C23" s="363"/>
      <c r="D23" s="929"/>
      <c r="E23" s="929"/>
      <c r="F23" s="1081"/>
      <c r="G23" s="375"/>
      <c r="H23" s="376"/>
      <c r="I23" s="284"/>
      <c r="J23" s="363"/>
      <c r="K23" s="929"/>
      <c r="L23" s="929"/>
      <c r="M23" s="115"/>
      <c r="N23" s="596" t="s">
        <v>754</v>
      </c>
      <c r="O23" s="597"/>
      <c r="P23" s="598"/>
      <c r="Q23" s="1083"/>
      <c r="R23" s="1922"/>
      <c r="S23" s="929"/>
      <c r="T23" s="805"/>
      <c r="U23" s="1572"/>
      <c r="V23" s="787"/>
      <c r="W23" s="787"/>
      <c r="X23" s="796"/>
      <c r="Y23" s="1149"/>
      <c r="Z23" s="115"/>
      <c r="AA23" s="1077"/>
      <c r="AB23" s="1078"/>
      <c r="AC23" s="1078"/>
      <c r="AD23" s="1079"/>
      <c r="AE23" s="1149"/>
      <c r="AF23" s="236"/>
      <c r="AG23" s="1573"/>
      <c r="AH23" s="862"/>
      <c r="AI23" s="862"/>
      <c r="AJ23" s="1570"/>
      <c r="AK23" s="929"/>
      <c r="AL23" s="158"/>
      <c r="AM23" s="375"/>
      <c r="AN23" s="376"/>
      <c r="AO23" s="376"/>
      <c r="AP23" s="284"/>
      <c r="AQ23" s="165"/>
      <c r="AX23" s="2"/>
      <c r="AY23" s="2"/>
      <c r="AZ23" s="1"/>
      <c r="BA23" s="2"/>
      <c r="BC23" s="1"/>
      <c r="BD23" s="2"/>
      <c r="BF23" s="1"/>
      <c r="BG23" s="2"/>
      <c r="BI23" s="116"/>
      <c r="BJ23" s="2"/>
      <c r="BL23" s="1"/>
      <c r="BM23" s="2"/>
      <c r="BN23" s="2"/>
      <c r="BO23" s="2"/>
      <c r="BP23" s="2"/>
      <c r="BR23" s="2"/>
      <c r="BS23" s="2"/>
    </row>
    <row r="24" spans="1:71" s="3" customFormat="1" ht="12.75">
      <c r="A24" s="8"/>
      <c r="B24" s="284"/>
      <c r="C24" s="363"/>
      <c r="D24" s="1149"/>
      <c r="E24" s="1149"/>
      <c r="F24" s="1081"/>
      <c r="G24" s="1077"/>
      <c r="H24" s="1078"/>
      <c r="I24" s="879"/>
      <c r="J24" s="1079"/>
      <c r="K24" s="1149"/>
      <c r="L24" s="1149"/>
      <c r="M24" s="115"/>
      <c r="N24" s="596" t="s">
        <v>755</v>
      </c>
      <c r="O24" s="597" t="s">
        <v>145</v>
      </c>
      <c r="P24" s="598">
        <v>18</v>
      </c>
      <c r="Q24" s="1084">
        <v>1000</v>
      </c>
      <c r="R24" s="1923"/>
      <c r="S24" s="1149"/>
      <c r="T24" s="805"/>
      <c r="U24" s="1574"/>
      <c r="V24" s="1078"/>
      <c r="W24" s="1078"/>
      <c r="X24" s="1575"/>
      <c r="Y24" s="1149"/>
      <c r="Z24" s="115"/>
      <c r="AA24" s="1077"/>
      <c r="AB24" s="1078"/>
      <c r="AC24" s="1078"/>
      <c r="AD24" s="1079"/>
      <c r="AE24" s="1149"/>
      <c r="AF24" s="236"/>
      <c r="AG24" s="1573"/>
      <c r="AH24" s="862"/>
      <c r="AI24" s="862"/>
      <c r="AJ24" s="1570"/>
      <c r="AK24" s="929"/>
      <c r="AL24" s="158"/>
      <c r="AM24" s="375"/>
      <c r="AN24" s="376"/>
      <c r="AO24" s="376"/>
      <c r="AP24" s="284"/>
      <c r="AQ24" s="165"/>
      <c r="AX24" s="2"/>
      <c r="AY24" s="2"/>
      <c r="AZ24" s="116"/>
      <c r="BA24" s="1"/>
      <c r="BC24" s="116"/>
      <c r="BD24" s="1"/>
      <c r="BF24" s="116"/>
      <c r="BG24" s="1"/>
      <c r="BI24" s="116"/>
      <c r="BJ24" s="1"/>
      <c r="BL24" s="116"/>
      <c r="BM24" s="1"/>
      <c r="BN24" s="2"/>
      <c r="BO24" s="116"/>
      <c r="BP24" s="1"/>
      <c r="BR24" s="2"/>
      <c r="BS24" s="116"/>
    </row>
    <row r="25" spans="1:71" s="3" customFormat="1" ht="12.75">
      <c r="A25" s="8"/>
      <c r="B25" s="284"/>
      <c r="C25" s="363"/>
      <c r="D25" s="1149"/>
      <c r="E25" s="1149"/>
      <c r="F25" s="1472"/>
      <c r="G25" s="1077"/>
      <c r="H25" s="1078"/>
      <c r="I25" s="879"/>
      <c r="J25" s="1079"/>
      <c r="K25" s="1149"/>
      <c r="L25" s="1149"/>
      <c r="M25" s="115"/>
      <c r="N25" s="583" t="s">
        <v>378</v>
      </c>
      <c r="O25" s="584"/>
      <c r="P25" s="585"/>
      <c r="Q25" s="972"/>
      <c r="R25" s="1923"/>
      <c r="S25" s="1149"/>
      <c r="T25" s="1028"/>
      <c r="U25" s="1574"/>
      <c r="V25" s="1078"/>
      <c r="W25" s="1078"/>
      <c r="X25" s="1575"/>
      <c r="Y25" s="1149"/>
      <c r="Z25" s="115"/>
      <c r="AA25" s="1077"/>
      <c r="AB25" s="1078"/>
      <c r="AC25" s="1078"/>
      <c r="AD25" s="1079"/>
      <c r="AE25" s="1149"/>
      <c r="AF25" s="236"/>
      <c r="AG25" s="1573"/>
      <c r="AH25" s="862"/>
      <c r="AI25" s="862"/>
      <c r="AJ25" s="1570"/>
      <c r="AK25" s="929"/>
      <c r="AL25" s="158"/>
      <c r="AM25" s="375"/>
      <c r="AN25" s="376"/>
      <c r="AO25" s="376"/>
      <c r="AP25" s="284"/>
      <c r="AQ25" s="165"/>
      <c r="AX25" s="2"/>
      <c r="AY25" s="2"/>
      <c r="AZ25" s="116">
        <f>COUNTIF($H$5:$H$145,BA25)</f>
        <v>0</v>
      </c>
      <c r="BA25" s="2" t="s">
        <v>145</v>
      </c>
      <c r="BC25" s="116">
        <f>COUNTIF($O$5:$O$145,BD25)</f>
        <v>6</v>
      </c>
      <c r="BD25" s="2" t="s">
        <v>145</v>
      </c>
      <c r="BF25" s="116">
        <f>COUNTIF($V$5:$V$145,BG25)</f>
        <v>0</v>
      </c>
      <c r="BG25" s="2" t="s">
        <v>145</v>
      </c>
      <c r="BI25" s="116">
        <f>COUNTIF($AB$5:$AB$145,BJ25)</f>
        <v>0</v>
      </c>
      <c r="BJ25" s="2" t="s">
        <v>145</v>
      </c>
      <c r="BL25" s="116">
        <f>COUNTIF($AH$5:$AH$145,BM25)</f>
        <v>0</v>
      </c>
      <c r="BM25" s="2" t="s">
        <v>145</v>
      </c>
      <c r="BN25" s="2"/>
      <c r="BO25" s="3">
        <f>COUNTIF($AN$5:$AN$145,BP25)</f>
        <v>0</v>
      </c>
      <c r="BP25" s="2" t="s">
        <v>145</v>
      </c>
      <c r="BR25" s="2"/>
      <c r="BS25" s="116">
        <f aca="true" t="shared" si="0" ref="BS25:BS30">SUM(AZ25+BC25+BF25+BI25+BL25)</f>
        <v>6</v>
      </c>
    </row>
    <row r="26" spans="1:71" s="3" customFormat="1" ht="12.75">
      <c r="A26" s="8"/>
      <c r="B26" s="284"/>
      <c r="C26" s="363"/>
      <c r="D26" s="1149"/>
      <c r="E26" s="1149"/>
      <c r="F26" s="1472"/>
      <c r="G26" s="1160"/>
      <c r="H26" s="1078"/>
      <c r="I26" s="879"/>
      <c r="J26" s="1079"/>
      <c r="K26" s="1149"/>
      <c r="L26" s="1149"/>
      <c r="M26" s="115"/>
      <c r="N26" s="583" t="s">
        <v>756</v>
      </c>
      <c r="O26" s="584" t="s">
        <v>146</v>
      </c>
      <c r="P26" s="585">
        <v>18</v>
      </c>
      <c r="Q26" s="972">
        <v>400</v>
      </c>
      <c r="R26" s="1923"/>
      <c r="S26" s="1149"/>
      <c r="T26" s="805"/>
      <c r="U26" s="1574"/>
      <c r="V26" s="1078"/>
      <c r="W26" s="1078"/>
      <c r="X26" s="1575"/>
      <c r="Y26" s="1149"/>
      <c r="Z26" s="115"/>
      <c r="AA26" s="1077"/>
      <c r="AB26" s="1078"/>
      <c r="AC26" s="1078"/>
      <c r="AD26" s="1079"/>
      <c r="AE26" s="1149"/>
      <c r="AF26" s="236"/>
      <c r="AG26" s="1573"/>
      <c r="AH26" s="862"/>
      <c r="AI26" s="862"/>
      <c r="AJ26" s="1570"/>
      <c r="AK26" s="929"/>
      <c r="AL26" s="158"/>
      <c r="AM26" s="375"/>
      <c r="AN26" s="376"/>
      <c r="AO26" s="376"/>
      <c r="AP26" s="284"/>
      <c r="AQ26" s="165"/>
      <c r="AX26" s="2"/>
      <c r="AY26" s="2"/>
      <c r="AZ26" s="116">
        <f>COUNTIF($H$5:$H$145,BA26)</f>
        <v>0</v>
      </c>
      <c r="BA26" s="2" t="s">
        <v>146</v>
      </c>
      <c r="BC26" s="116">
        <f>COUNTIF($O$5:$O$145,BD26)</f>
        <v>4</v>
      </c>
      <c r="BD26" s="2" t="s">
        <v>146</v>
      </c>
      <c r="BF26" s="116">
        <f>COUNTIF($V$5:$V$145,BG26)</f>
        <v>0</v>
      </c>
      <c r="BG26" s="2" t="s">
        <v>146</v>
      </c>
      <c r="BI26" s="116">
        <f>COUNTIF($AB$5:$AB$145,BJ26)</f>
        <v>0</v>
      </c>
      <c r="BJ26" s="2" t="s">
        <v>146</v>
      </c>
      <c r="BL26" s="116">
        <f>COUNTIF($AH$5:$AH$145,BM26)</f>
        <v>0</v>
      </c>
      <c r="BM26" s="2" t="s">
        <v>146</v>
      </c>
      <c r="BN26" s="2"/>
      <c r="BO26" s="3">
        <f>COUNTIF($AN$5:$AN$145,BP26)</f>
        <v>0</v>
      </c>
      <c r="BP26" s="2" t="s">
        <v>146</v>
      </c>
      <c r="BR26" s="2"/>
      <c r="BS26" s="116">
        <f t="shared" si="0"/>
        <v>4</v>
      </c>
    </row>
    <row r="27" spans="1:71" s="3" customFormat="1" ht="12.75">
      <c r="A27" s="8"/>
      <c r="B27" s="284"/>
      <c r="C27" s="363"/>
      <c r="D27" s="1149"/>
      <c r="E27" s="1149"/>
      <c r="F27" s="1472"/>
      <c r="G27" s="1077"/>
      <c r="H27" s="1078"/>
      <c r="I27" s="879"/>
      <c r="J27" s="1079"/>
      <c r="K27" s="1149"/>
      <c r="L27" s="1149"/>
      <c r="M27" s="115"/>
      <c r="N27" s="768" t="s">
        <v>757</v>
      </c>
      <c r="O27" s="787" t="s">
        <v>135</v>
      </c>
      <c r="P27" s="788">
        <v>18</v>
      </c>
      <c r="Q27" s="1154">
        <v>250</v>
      </c>
      <c r="R27" s="1923"/>
      <c r="S27" s="1149"/>
      <c r="T27" s="805"/>
      <c r="U27" s="1574"/>
      <c r="V27" s="1078"/>
      <c r="W27" s="1078"/>
      <c r="X27" s="1575"/>
      <c r="Y27" s="1149"/>
      <c r="Z27" s="115"/>
      <c r="AA27" s="1077"/>
      <c r="AB27" s="1078"/>
      <c r="AC27" s="1078"/>
      <c r="AD27" s="1079"/>
      <c r="AE27" s="1149"/>
      <c r="AF27" s="236"/>
      <c r="AG27" s="1573"/>
      <c r="AH27" s="862"/>
      <c r="AI27" s="862"/>
      <c r="AJ27" s="1570"/>
      <c r="AK27" s="929"/>
      <c r="AL27" s="158"/>
      <c r="AM27" s="375"/>
      <c r="AN27" s="376"/>
      <c r="AO27" s="376"/>
      <c r="AP27" s="284"/>
      <c r="AQ27" s="165"/>
      <c r="AX27" s="2"/>
      <c r="AY27" s="2"/>
      <c r="AZ27" s="116"/>
      <c r="BA27" s="2"/>
      <c r="BC27" s="116"/>
      <c r="BD27" s="2"/>
      <c r="BF27" s="116"/>
      <c r="BG27" s="2"/>
      <c r="BI27" s="116"/>
      <c r="BJ27" s="2"/>
      <c r="BL27" s="116"/>
      <c r="BM27" s="2"/>
      <c r="BN27" s="2"/>
      <c r="BP27" s="2"/>
      <c r="BR27" s="2"/>
      <c r="BS27" s="116"/>
    </row>
    <row r="28" spans="1:71" s="3" customFormat="1" ht="13.5" thickBot="1">
      <c r="A28" s="8"/>
      <c r="B28" s="860"/>
      <c r="C28" s="784"/>
      <c r="D28" s="1149"/>
      <c r="E28" s="1149"/>
      <c r="F28" s="1081"/>
      <c r="G28" s="1085"/>
      <c r="H28" s="1086"/>
      <c r="I28" s="1087"/>
      <c r="J28" s="1088"/>
      <c r="K28" s="1605"/>
      <c r="L28" s="1605"/>
      <c r="M28" s="678"/>
      <c r="N28" s="742" t="s">
        <v>758</v>
      </c>
      <c r="O28" s="744" t="s">
        <v>135</v>
      </c>
      <c r="P28" s="744">
        <v>32</v>
      </c>
      <c r="Q28" s="1576">
        <v>250</v>
      </c>
      <c r="R28" s="1924"/>
      <c r="S28" s="1932"/>
      <c r="T28" s="1043"/>
      <c r="U28" s="1577"/>
      <c r="V28" s="1086"/>
      <c r="W28" s="1086"/>
      <c r="X28" s="1578"/>
      <c r="Y28" s="1605"/>
      <c r="Z28" s="678"/>
      <c r="AA28" s="1085"/>
      <c r="AB28" s="1086"/>
      <c r="AC28" s="1086"/>
      <c r="AD28" s="1088"/>
      <c r="AE28" s="1605"/>
      <c r="AF28" s="750"/>
      <c r="AG28" s="1579"/>
      <c r="AH28" s="1045"/>
      <c r="AI28" s="1045"/>
      <c r="AJ28" s="1569"/>
      <c r="AK28" s="930"/>
      <c r="AL28" s="678"/>
      <c r="AM28" s="782"/>
      <c r="AN28" s="783"/>
      <c r="AO28" s="783"/>
      <c r="AP28" s="786"/>
      <c r="AQ28" s="166"/>
      <c r="AX28" s="2"/>
      <c r="AY28" s="2"/>
      <c r="AZ28" s="116">
        <f>COUNTIF($H$5:$H$145,BA28)</f>
        <v>0</v>
      </c>
      <c r="BA28" s="2" t="s">
        <v>135</v>
      </c>
      <c r="BC28" s="116">
        <f>COUNTIF($O$5:$O$145,BD28)</f>
        <v>2</v>
      </c>
      <c r="BD28" s="2" t="s">
        <v>135</v>
      </c>
      <c r="BF28" s="116">
        <f>COUNTIF($V$5:$V$145,BG28)</f>
        <v>1</v>
      </c>
      <c r="BG28" s="2" t="s">
        <v>135</v>
      </c>
      <c r="BI28" s="116">
        <f>COUNTIF($AB$5:$AB$145,BJ28)</f>
        <v>0</v>
      </c>
      <c r="BJ28" s="2" t="s">
        <v>135</v>
      </c>
      <c r="BL28" s="116">
        <f>COUNTIF($AH$5:$AH$145,BM28)</f>
        <v>0</v>
      </c>
      <c r="BM28" s="2" t="s">
        <v>135</v>
      </c>
      <c r="BN28" s="2"/>
      <c r="BO28" s="3">
        <f>COUNTIF($AN$5:$AN$145,BP28)</f>
        <v>0</v>
      </c>
      <c r="BP28" s="2" t="s">
        <v>135</v>
      </c>
      <c r="BR28" s="2"/>
      <c r="BS28" s="116">
        <f t="shared" si="0"/>
        <v>3</v>
      </c>
    </row>
    <row r="29" spans="1:71" s="3" customFormat="1" ht="13.5" thickTop="1">
      <c r="A29" s="8"/>
      <c r="B29" s="284">
        <v>7</v>
      </c>
      <c r="C29" s="363" t="s">
        <v>148</v>
      </c>
      <c r="D29" s="1921"/>
      <c r="E29" s="994"/>
      <c r="F29" s="371"/>
      <c r="G29" s="1155"/>
      <c r="H29" s="584"/>
      <c r="I29" s="585"/>
      <c r="J29" s="995"/>
      <c r="K29" s="929"/>
      <c r="L29" s="929"/>
      <c r="M29" s="115"/>
      <c r="N29" s="375"/>
      <c r="O29" s="376"/>
      <c r="P29" s="284"/>
      <c r="Q29" s="1092"/>
      <c r="R29" s="929" t="s">
        <v>148</v>
      </c>
      <c r="S29" s="929"/>
      <c r="T29" s="115" t="s">
        <v>322</v>
      </c>
      <c r="U29" s="583" t="s">
        <v>759</v>
      </c>
      <c r="V29" s="584" t="s">
        <v>135</v>
      </c>
      <c r="W29" s="584">
        <v>18</v>
      </c>
      <c r="X29" s="880">
        <v>250</v>
      </c>
      <c r="Y29" s="929"/>
      <c r="Z29" s="115"/>
      <c r="AA29" s="375"/>
      <c r="AB29" s="376"/>
      <c r="AC29" s="376"/>
      <c r="AD29" s="363"/>
      <c r="AE29" s="929"/>
      <c r="AF29" s="236"/>
      <c r="AG29" s="862"/>
      <c r="AH29" s="862"/>
      <c r="AI29" s="862"/>
      <c r="AJ29" s="1570"/>
      <c r="AK29" s="929" t="s">
        <v>148</v>
      </c>
      <c r="AL29" s="158" t="s">
        <v>325</v>
      </c>
      <c r="AM29" s="375"/>
      <c r="AN29" s="376"/>
      <c r="AO29" s="376"/>
      <c r="AP29" s="363"/>
      <c r="AQ29" s="165"/>
      <c r="AX29" s="2"/>
      <c r="AY29" s="2"/>
      <c r="AZ29" s="116">
        <f>COUNTIF($H$5:$H$145,BA29)</f>
        <v>1</v>
      </c>
      <c r="BA29" s="2" t="s">
        <v>411</v>
      </c>
      <c r="BC29" s="116">
        <f>COUNTIF($O$5:$O$145,BD29)</f>
        <v>3</v>
      </c>
      <c r="BD29" s="2" t="s">
        <v>411</v>
      </c>
      <c r="BF29" s="116">
        <f>COUNTIF($V$5:$V$145,BG29)</f>
        <v>2</v>
      </c>
      <c r="BG29" s="2" t="s">
        <v>411</v>
      </c>
      <c r="BI29" s="116">
        <f>COUNTIF($AB$5:$AB$145,BJ29)</f>
        <v>1</v>
      </c>
      <c r="BJ29" s="2" t="s">
        <v>411</v>
      </c>
      <c r="BL29" s="116">
        <f>COUNTIF($AH$5:$AH$145,BM29)</f>
        <v>0</v>
      </c>
      <c r="BM29" s="2" t="s">
        <v>411</v>
      </c>
      <c r="BN29" s="2"/>
      <c r="BO29" s="3">
        <f>COUNTIF($AN$5:$AN$145,BP29)</f>
        <v>0</v>
      </c>
      <c r="BP29" s="2" t="s">
        <v>411</v>
      </c>
      <c r="BR29" s="2"/>
      <c r="BS29" s="116">
        <f t="shared" si="0"/>
        <v>7</v>
      </c>
    </row>
    <row r="30" spans="1:71" s="3" customFormat="1" ht="12.75" customHeight="1">
      <c r="A30" s="8"/>
      <c r="B30" s="284"/>
      <c r="C30" s="537"/>
      <c r="D30" s="1922"/>
      <c r="E30" s="929"/>
      <c r="F30" s="805"/>
      <c r="G30" s="1155"/>
      <c r="H30" s="584"/>
      <c r="I30" s="585"/>
      <c r="J30" s="995"/>
      <c r="K30" s="929"/>
      <c r="L30" s="929"/>
      <c r="M30" s="115"/>
      <c r="N30" s="375"/>
      <c r="O30" s="376"/>
      <c r="P30" s="284"/>
      <c r="Q30" s="1092"/>
      <c r="R30" s="929"/>
      <c r="S30" s="929"/>
      <c r="T30" s="115"/>
      <c r="U30" s="768" t="s">
        <v>760</v>
      </c>
      <c r="V30" s="787" t="s">
        <v>411</v>
      </c>
      <c r="W30" s="787">
        <v>18</v>
      </c>
      <c r="X30" s="796">
        <v>150</v>
      </c>
      <c r="Y30" s="929"/>
      <c r="Z30" s="115"/>
      <c r="AA30" s="375"/>
      <c r="AB30" s="376"/>
      <c r="AC30" s="376"/>
      <c r="AD30" s="363"/>
      <c r="AE30" s="929"/>
      <c r="AF30" s="236"/>
      <c r="AG30" s="862"/>
      <c r="AH30" s="862"/>
      <c r="AI30" s="862"/>
      <c r="AJ30" s="1570"/>
      <c r="AK30" s="1453"/>
      <c r="AL30" s="367"/>
      <c r="AM30" s="375"/>
      <c r="AN30" s="376"/>
      <c r="AO30" s="376"/>
      <c r="AP30" s="363"/>
      <c r="AQ30" s="165"/>
      <c r="AX30" s="2"/>
      <c r="AY30" s="2"/>
      <c r="AZ30" s="116">
        <f>COUNTIF($H$5:$H$145,BA30)</f>
        <v>2</v>
      </c>
      <c r="BA30" s="2" t="s">
        <v>410</v>
      </c>
      <c r="BC30" s="116">
        <f>COUNTIF($O$5:$O$145,BD30)</f>
        <v>3</v>
      </c>
      <c r="BD30" s="2" t="s">
        <v>410</v>
      </c>
      <c r="BF30" s="116">
        <f>COUNTIF($V$5:$V$145,BG30)</f>
        <v>0</v>
      </c>
      <c r="BG30" s="2" t="s">
        <v>410</v>
      </c>
      <c r="BI30" s="116">
        <f>COUNTIF($AB$5:$AB$145,BJ30)</f>
        <v>2</v>
      </c>
      <c r="BJ30" s="2" t="s">
        <v>410</v>
      </c>
      <c r="BL30" s="116">
        <f>COUNTIF($AH$5:$AH$145,BM30)</f>
        <v>1</v>
      </c>
      <c r="BM30" s="2" t="s">
        <v>410</v>
      </c>
      <c r="BN30" s="2"/>
      <c r="BO30" s="3">
        <f>COUNTIF($AN$5:$AN$145,BP30)</f>
        <v>2</v>
      </c>
      <c r="BP30" s="2" t="s">
        <v>410</v>
      </c>
      <c r="BR30" s="2"/>
      <c r="BS30" s="116">
        <f t="shared" si="0"/>
        <v>8</v>
      </c>
    </row>
    <row r="31" spans="1:71" s="3" customFormat="1" ht="13.5" customHeight="1" thickBot="1">
      <c r="A31" s="8"/>
      <c r="B31" s="861"/>
      <c r="C31" s="861"/>
      <c r="D31" s="1929"/>
      <c r="E31" s="959"/>
      <c r="F31" s="1052"/>
      <c r="G31" s="1095"/>
      <c r="H31" s="824"/>
      <c r="I31" s="1059"/>
      <c r="J31" s="825"/>
      <c r="K31" s="1462"/>
      <c r="L31" s="1462"/>
      <c r="M31" s="679"/>
      <c r="N31" s="812"/>
      <c r="O31" s="824"/>
      <c r="P31" s="1059"/>
      <c r="Q31" s="825"/>
      <c r="R31" s="1462"/>
      <c r="S31" s="1462"/>
      <c r="T31" s="679"/>
      <c r="U31" s="1292"/>
      <c r="V31" s="1289"/>
      <c r="W31" s="1289"/>
      <c r="X31" s="1580"/>
      <c r="Y31" s="1462"/>
      <c r="Z31" s="679"/>
      <c r="AA31" s="812"/>
      <c r="AB31" s="824"/>
      <c r="AC31" s="824"/>
      <c r="AD31" s="825"/>
      <c r="AE31" s="1462"/>
      <c r="AF31" s="1581"/>
      <c r="AG31" s="1582"/>
      <c r="AH31" s="1582"/>
      <c r="AI31" s="1582"/>
      <c r="AJ31" s="1583"/>
      <c r="AK31" s="1462"/>
      <c r="AL31" s="679"/>
      <c r="AM31" s="812"/>
      <c r="AN31" s="824"/>
      <c r="AO31" s="824"/>
      <c r="AP31" s="825"/>
      <c r="AQ31" s="167"/>
      <c r="AX31" s="2"/>
      <c r="AY31" s="2"/>
      <c r="AZ31" s="1"/>
      <c r="BA31" s="2"/>
      <c r="BC31" s="1"/>
      <c r="BD31" s="2"/>
      <c r="BF31" s="1"/>
      <c r="BG31" s="2"/>
      <c r="BI31" s="116"/>
      <c r="BJ31" s="2"/>
      <c r="BL31" s="1"/>
      <c r="BM31" s="2"/>
      <c r="BN31" s="2"/>
      <c r="BO31" s="2"/>
      <c r="BP31" s="2"/>
      <c r="BR31" s="2"/>
      <c r="BS31" s="2"/>
    </row>
    <row r="32" spans="1:71" s="3" customFormat="1" ht="13.5" thickTop="1">
      <c r="A32" s="8"/>
      <c r="B32" s="284">
        <v>8</v>
      </c>
      <c r="C32" s="363" t="s">
        <v>151</v>
      </c>
      <c r="D32" s="929"/>
      <c r="E32" s="929"/>
      <c r="F32" s="1081"/>
      <c r="G32" s="375"/>
      <c r="H32" s="376"/>
      <c r="I32" s="284"/>
      <c r="J32" s="363"/>
      <c r="K32" s="929"/>
      <c r="L32" s="929"/>
      <c r="M32" s="115"/>
      <c r="N32" s="375"/>
      <c r="O32" s="376"/>
      <c r="P32" s="284"/>
      <c r="Q32" s="363"/>
      <c r="R32" s="929"/>
      <c r="S32" s="929"/>
      <c r="T32" s="236"/>
      <c r="U32" s="375"/>
      <c r="V32" s="376"/>
      <c r="W32" s="376"/>
      <c r="X32" s="536"/>
      <c r="Y32" s="929"/>
      <c r="Z32" s="115"/>
      <c r="AA32" s="375"/>
      <c r="AB32" s="376"/>
      <c r="AC32" s="376"/>
      <c r="AD32" s="363"/>
      <c r="AE32" s="929" t="s">
        <v>151</v>
      </c>
      <c r="AF32" s="236" t="s">
        <v>315</v>
      </c>
      <c r="AG32" s="1155" t="s">
        <v>513</v>
      </c>
      <c r="AH32" s="1121"/>
      <c r="AI32" s="584"/>
      <c r="AJ32" s="1568"/>
      <c r="AK32" s="929"/>
      <c r="AL32" s="158"/>
      <c r="AM32" s="375"/>
      <c r="AN32" s="376"/>
      <c r="AO32" s="376"/>
      <c r="AP32" s="284"/>
      <c r="AQ32" s="165"/>
      <c r="AX32" s="2"/>
      <c r="AY32" s="2"/>
      <c r="AZ32" s="160">
        <f>SUM(AZ25:AZ30)</f>
        <v>3</v>
      </c>
      <c r="BA32" s="1" t="s">
        <v>349</v>
      </c>
      <c r="BC32" s="160">
        <f>SUM(BC25:BC30)</f>
        <v>18</v>
      </c>
      <c r="BD32" s="1" t="s">
        <v>349</v>
      </c>
      <c r="BF32" s="160">
        <f>SUM(BF25:BF30)</f>
        <v>3</v>
      </c>
      <c r="BG32" s="160">
        <f>SUM(BG25:BG30)</f>
        <v>0</v>
      </c>
      <c r="BI32" s="160">
        <f>SUM(BI25:BI30)</f>
        <v>3</v>
      </c>
      <c r="BJ32" s="160">
        <f>SUM(BJ25:BJ30)</f>
        <v>0</v>
      </c>
      <c r="BL32" s="160">
        <f>SUM(BL25:BL30)</f>
        <v>1</v>
      </c>
      <c r="BM32" s="1" t="s">
        <v>349</v>
      </c>
      <c r="BO32" s="2"/>
      <c r="BP32" s="2"/>
      <c r="BR32" s="2"/>
      <c r="BS32" s="160">
        <f>SUM(AZ32+BC32+BF32+BI32+BL32)</f>
        <v>28</v>
      </c>
    </row>
    <row r="33" spans="1:43" s="3" customFormat="1" ht="12.75" customHeight="1">
      <c r="A33" s="8" t="s">
        <v>351</v>
      </c>
      <c r="B33" s="284"/>
      <c r="C33" s="363"/>
      <c r="D33" s="929"/>
      <c r="E33" s="929"/>
      <c r="F33" s="1081"/>
      <c r="G33" s="375"/>
      <c r="H33" s="376"/>
      <c r="I33" s="284"/>
      <c r="J33" s="363"/>
      <c r="K33" s="929"/>
      <c r="L33" s="929"/>
      <c r="M33" s="115"/>
      <c r="N33" s="375"/>
      <c r="O33" s="376"/>
      <c r="P33" s="284"/>
      <c r="Q33" s="363"/>
      <c r="R33" s="929"/>
      <c r="S33" s="929"/>
      <c r="T33" s="115"/>
      <c r="U33" s="375"/>
      <c r="V33" s="376"/>
      <c r="W33" s="376"/>
      <c r="X33" s="536"/>
      <c r="Y33" s="929"/>
      <c r="Z33" s="115"/>
      <c r="AA33" s="375"/>
      <c r="AB33" s="376"/>
      <c r="AC33" s="376"/>
      <c r="AD33" s="363"/>
      <c r="AE33" s="929"/>
      <c r="AF33" s="236"/>
      <c r="AG33" s="583" t="s">
        <v>141</v>
      </c>
      <c r="AH33" s="1121" t="s">
        <v>410</v>
      </c>
      <c r="AI33" s="584">
        <v>12</v>
      </c>
      <c r="AJ33" s="1568">
        <v>100</v>
      </c>
      <c r="AK33" s="929"/>
      <c r="AL33" s="158"/>
      <c r="AM33" s="375"/>
      <c r="AN33" s="376"/>
      <c r="AO33" s="376"/>
      <c r="AP33" s="284"/>
      <c r="AQ33" s="165"/>
    </row>
    <row r="34" spans="1:43" s="3" customFormat="1" ht="12.75" customHeight="1">
      <c r="A34" s="8"/>
      <c r="B34" s="860"/>
      <c r="C34" s="784"/>
      <c r="D34" s="930"/>
      <c r="E34" s="930"/>
      <c r="F34" s="771"/>
      <c r="G34" s="782"/>
      <c r="H34" s="783"/>
      <c r="I34" s="786"/>
      <c r="J34" s="784"/>
      <c r="K34" s="930"/>
      <c r="L34" s="930"/>
      <c r="M34" s="678"/>
      <c r="N34" s="782"/>
      <c r="O34" s="783"/>
      <c r="P34" s="786"/>
      <c r="Q34" s="784"/>
      <c r="R34" s="930"/>
      <c r="S34" s="930"/>
      <c r="T34" s="678"/>
      <c r="U34" s="782"/>
      <c r="V34" s="783"/>
      <c r="W34" s="783"/>
      <c r="X34" s="864"/>
      <c r="Y34" s="930"/>
      <c r="Z34" s="678"/>
      <c r="AA34" s="782"/>
      <c r="AB34" s="783"/>
      <c r="AC34" s="783"/>
      <c r="AD34" s="784"/>
      <c r="AE34" s="930"/>
      <c r="AF34" s="750"/>
      <c r="AG34" s="1045"/>
      <c r="AH34" s="1045"/>
      <c r="AI34" s="1045"/>
      <c r="AJ34" s="1569"/>
      <c r="AK34" s="930"/>
      <c r="AL34" s="678"/>
      <c r="AM34" s="782"/>
      <c r="AN34" s="783"/>
      <c r="AO34" s="783"/>
      <c r="AP34" s="786"/>
      <c r="AQ34" s="166"/>
    </row>
    <row r="35" spans="1:43" s="3" customFormat="1" ht="12.75">
      <c r="A35" s="8"/>
      <c r="B35" s="284">
        <v>9</v>
      </c>
      <c r="C35" s="363" t="s">
        <v>134</v>
      </c>
      <c r="D35" s="929"/>
      <c r="E35" s="929"/>
      <c r="F35" s="1081"/>
      <c r="G35" s="375"/>
      <c r="H35" s="376"/>
      <c r="I35" s="284"/>
      <c r="J35" s="363"/>
      <c r="K35" s="929" t="s">
        <v>134</v>
      </c>
      <c r="L35" s="929"/>
      <c r="M35" s="115" t="s">
        <v>152</v>
      </c>
      <c r="N35" s="375"/>
      <c r="O35" s="376"/>
      <c r="P35" s="284"/>
      <c r="Q35" s="363"/>
      <c r="R35" s="929"/>
      <c r="S35" s="929"/>
      <c r="T35" s="115"/>
      <c r="U35" s="353"/>
      <c r="V35" s="354"/>
      <c r="W35" s="354"/>
      <c r="X35" s="1041"/>
      <c r="Y35" s="1149"/>
      <c r="Z35" s="115"/>
      <c r="AA35" s="1077"/>
      <c r="AB35" s="1078"/>
      <c r="AC35" s="1078"/>
      <c r="AD35" s="1079"/>
      <c r="AE35" s="1149"/>
      <c r="AF35" s="236"/>
      <c r="AG35" s="1573"/>
      <c r="AH35" s="862"/>
      <c r="AI35" s="862"/>
      <c r="AJ35" s="1570"/>
      <c r="AK35" s="929"/>
      <c r="AL35" s="158"/>
      <c r="AM35" s="375"/>
      <c r="AN35" s="376"/>
      <c r="AO35" s="376"/>
      <c r="AP35" s="284"/>
      <c r="AQ35" s="165"/>
    </row>
    <row r="36" spans="1:43" s="3" customFormat="1" ht="12.75" customHeight="1">
      <c r="A36" s="8"/>
      <c r="B36" s="284"/>
      <c r="C36" s="363"/>
      <c r="D36" s="1149"/>
      <c r="E36" s="1149"/>
      <c r="F36" s="1081"/>
      <c r="G36" s="1077"/>
      <c r="H36" s="1078"/>
      <c r="I36" s="879"/>
      <c r="J36" s="1079"/>
      <c r="K36" s="1149"/>
      <c r="L36" s="1149"/>
      <c r="M36" s="115"/>
      <c r="N36" s="1077"/>
      <c r="O36" s="1078"/>
      <c r="P36" s="879"/>
      <c r="Q36" s="1079"/>
      <c r="R36" s="929"/>
      <c r="S36" s="929"/>
      <c r="T36" s="115"/>
      <c r="U36" s="353"/>
      <c r="V36" s="354"/>
      <c r="W36" s="354"/>
      <c r="X36" s="1041"/>
      <c r="Y36" s="1149"/>
      <c r="Z36" s="115"/>
      <c r="AA36" s="1077"/>
      <c r="AB36" s="1078"/>
      <c r="AC36" s="1078"/>
      <c r="AD36" s="1079"/>
      <c r="AE36" s="1149"/>
      <c r="AF36" s="236"/>
      <c r="AG36" s="1573"/>
      <c r="AH36" s="862"/>
      <c r="AI36" s="862"/>
      <c r="AJ36" s="1570"/>
      <c r="AK36" s="929"/>
      <c r="AL36" s="158"/>
      <c r="AM36" s="375"/>
      <c r="AN36" s="376"/>
      <c r="AO36" s="376"/>
      <c r="AP36" s="284"/>
      <c r="AQ36" s="165"/>
    </row>
    <row r="37" spans="1:43" s="3" customFormat="1" ht="12.75" customHeight="1">
      <c r="A37" s="8"/>
      <c r="B37" s="860"/>
      <c r="C37" s="784"/>
      <c r="D37" s="1605"/>
      <c r="E37" s="1605"/>
      <c r="F37" s="771"/>
      <c r="G37" s="1085"/>
      <c r="H37" s="1086"/>
      <c r="I37" s="1087"/>
      <c r="J37" s="1088"/>
      <c r="K37" s="1605"/>
      <c r="L37" s="1605"/>
      <c r="M37" s="678"/>
      <c r="N37" s="1085"/>
      <c r="O37" s="1086"/>
      <c r="P37" s="1087"/>
      <c r="Q37" s="1088"/>
      <c r="R37" s="1605"/>
      <c r="S37" s="1605"/>
      <c r="T37" s="678"/>
      <c r="U37" s="1085"/>
      <c r="V37" s="1086"/>
      <c r="W37" s="1086"/>
      <c r="X37" s="1578"/>
      <c r="Y37" s="1605"/>
      <c r="Z37" s="678"/>
      <c r="AA37" s="1085"/>
      <c r="AB37" s="1086"/>
      <c r="AC37" s="1086"/>
      <c r="AD37" s="1088"/>
      <c r="AE37" s="1605"/>
      <c r="AF37" s="750"/>
      <c r="AG37" s="1579"/>
      <c r="AH37" s="1045"/>
      <c r="AI37" s="1045"/>
      <c r="AJ37" s="1569"/>
      <c r="AK37" s="930"/>
      <c r="AL37" s="678"/>
      <c r="AM37" s="782"/>
      <c r="AN37" s="783"/>
      <c r="AO37" s="783"/>
      <c r="AP37" s="786"/>
      <c r="AQ37" s="166"/>
    </row>
    <row r="38" spans="1:43" s="3" customFormat="1" ht="12.75">
      <c r="A38" s="8"/>
      <c r="B38" s="284">
        <v>10</v>
      </c>
      <c r="C38" s="363" t="s">
        <v>137</v>
      </c>
      <c r="D38" s="1453" t="s">
        <v>137</v>
      </c>
      <c r="E38" s="1150"/>
      <c r="F38" s="248" t="s">
        <v>537</v>
      </c>
      <c r="G38" s="1077"/>
      <c r="H38" s="1078"/>
      <c r="I38" s="879"/>
      <c r="J38" s="1079"/>
      <c r="K38" s="1149"/>
      <c r="L38" s="1149"/>
      <c r="M38" s="115"/>
      <c r="N38" s="1077"/>
      <c r="O38" s="1078"/>
      <c r="P38" s="879"/>
      <c r="Q38" s="1079"/>
      <c r="R38" s="1149"/>
      <c r="S38" s="1149"/>
      <c r="T38" s="115"/>
      <c r="U38" s="1077"/>
      <c r="V38" s="1078"/>
      <c r="W38" s="1078"/>
      <c r="X38" s="1575"/>
      <c r="Y38" s="1149"/>
      <c r="Z38" s="115"/>
      <c r="AA38" s="1077"/>
      <c r="AB38" s="1078"/>
      <c r="AC38" s="1078"/>
      <c r="AD38" s="1079"/>
      <c r="AE38" s="1149"/>
      <c r="AF38" s="236"/>
      <c r="AG38" s="1573"/>
      <c r="AH38" s="862"/>
      <c r="AI38" s="862"/>
      <c r="AJ38" s="1570"/>
      <c r="AK38" s="929"/>
      <c r="AL38" s="158"/>
      <c r="AM38" s="375"/>
      <c r="AN38" s="376"/>
      <c r="AO38" s="376"/>
      <c r="AP38" s="284"/>
      <c r="AQ38" s="165"/>
    </row>
    <row r="39" spans="1:43" s="3" customFormat="1" ht="12.75" customHeight="1">
      <c r="A39" s="8"/>
      <c r="B39" s="284"/>
      <c r="C39" s="363"/>
      <c r="D39" s="1149"/>
      <c r="E39" s="1149"/>
      <c r="F39" s="248" t="s">
        <v>268</v>
      </c>
      <c r="G39" s="1077"/>
      <c r="H39" s="1078"/>
      <c r="I39" s="879"/>
      <c r="J39" s="1079"/>
      <c r="K39" s="1149"/>
      <c r="L39" s="1149"/>
      <c r="M39" s="115"/>
      <c r="N39" s="1077"/>
      <c r="O39" s="1078"/>
      <c r="P39" s="879"/>
      <c r="Q39" s="1079"/>
      <c r="R39" s="1149"/>
      <c r="S39" s="1149"/>
      <c r="T39" s="115"/>
      <c r="U39" s="1077"/>
      <c r="V39" s="1078"/>
      <c r="W39" s="1078"/>
      <c r="X39" s="1575"/>
      <c r="Y39" s="1149"/>
      <c r="Z39" s="115"/>
      <c r="AA39" s="1077"/>
      <c r="AB39" s="1078"/>
      <c r="AC39" s="1078"/>
      <c r="AD39" s="1079"/>
      <c r="AE39" s="1149"/>
      <c r="AF39" s="236"/>
      <c r="AG39" s="1573"/>
      <c r="AH39" s="862"/>
      <c r="AI39" s="862"/>
      <c r="AJ39" s="1570"/>
      <c r="AK39" s="929"/>
      <c r="AL39" s="158"/>
      <c r="AM39" s="375"/>
      <c r="AN39" s="376"/>
      <c r="AO39" s="376"/>
      <c r="AP39" s="284"/>
      <c r="AQ39" s="165"/>
    </row>
    <row r="40" spans="1:43" s="3" customFormat="1" ht="12.75" customHeight="1">
      <c r="A40" s="8"/>
      <c r="B40" s="860"/>
      <c r="C40" s="784"/>
      <c r="D40" s="1605"/>
      <c r="E40" s="1605"/>
      <c r="F40" s="771"/>
      <c r="G40" s="1085"/>
      <c r="H40" s="1086"/>
      <c r="I40" s="1087"/>
      <c r="J40" s="1088"/>
      <c r="K40" s="1605"/>
      <c r="L40" s="1605"/>
      <c r="M40" s="678"/>
      <c r="N40" s="1085"/>
      <c r="O40" s="1086"/>
      <c r="P40" s="1087"/>
      <c r="Q40" s="1088"/>
      <c r="R40" s="1605"/>
      <c r="S40" s="1605"/>
      <c r="T40" s="678"/>
      <c r="U40" s="1085"/>
      <c r="V40" s="1086"/>
      <c r="W40" s="1086"/>
      <c r="X40" s="1578"/>
      <c r="Y40" s="1605"/>
      <c r="Z40" s="678"/>
      <c r="AA40" s="1085"/>
      <c r="AB40" s="1086"/>
      <c r="AC40" s="1086"/>
      <c r="AD40" s="1088"/>
      <c r="AE40" s="1605"/>
      <c r="AF40" s="750"/>
      <c r="AG40" s="1579"/>
      <c r="AH40" s="1045"/>
      <c r="AI40" s="1045"/>
      <c r="AJ40" s="1569"/>
      <c r="AK40" s="930"/>
      <c r="AL40" s="678"/>
      <c r="AM40" s="782"/>
      <c r="AN40" s="783"/>
      <c r="AO40" s="783"/>
      <c r="AP40" s="786"/>
      <c r="AQ40" s="166"/>
    </row>
    <row r="41" spans="1:43" s="3" customFormat="1" ht="12.75">
      <c r="A41" s="8"/>
      <c r="B41" s="284">
        <v>11</v>
      </c>
      <c r="C41" s="363" t="s">
        <v>140</v>
      </c>
      <c r="D41" s="1149"/>
      <c r="E41" s="1149"/>
      <c r="F41" s="1081"/>
      <c r="G41" s="1077"/>
      <c r="H41" s="1078"/>
      <c r="I41" s="879"/>
      <c r="J41" s="1079"/>
      <c r="K41" s="1149"/>
      <c r="L41" s="1149"/>
      <c r="M41" s="115"/>
      <c r="N41" s="1077"/>
      <c r="O41" s="1078"/>
      <c r="P41" s="879"/>
      <c r="Q41" s="1079"/>
      <c r="R41" s="1149" t="s">
        <v>140</v>
      </c>
      <c r="S41" s="929"/>
      <c r="T41" s="115" t="s">
        <v>397</v>
      </c>
      <c r="U41" s="375"/>
      <c r="V41" s="376"/>
      <c r="W41" s="376"/>
      <c r="X41" s="536"/>
      <c r="Y41" s="929"/>
      <c r="Z41" s="115"/>
      <c r="AA41" s="375"/>
      <c r="AB41" s="376"/>
      <c r="AC41" s="376"/>
      <c r="AD41" s="363"/>
      <c r="AE41" s="929"/>
      <c r="AF41" s="236"/>
      <c r="AG41" s="862"/>
      <c r="AH41" s="862"/>
      <c r="AI41" s="862"/>
      <c r="AJ41" s="1570"/>
      <c r="AK41" s="929"/>
      <c r="AL41" s="158"/>
      <c r="AM41" s="375"/>
      <c r="AN41" s="376"/>
      <c r="AO41" s="376"/>
      <c r="AP41" s="284"/>
      <c r="AQ41" s="165" t="s">
        <v>1</v>
      </c>
    </row>
    <row r="42" spans="1:43" s="3" customFormat="1" ht="12.75" customHeight="1">
      <c r="A42" s="8"/>
      <c r="B42" s="284"/>
      <c r="C42" s="363"/>
      <c r="D42" s="929"/>
      <c r="E42" s="929"/>
      <c r="F42" s="1081"/>
      <c r="G42" s="375"/>
      <c r="H42" s="376"/>
      <c r="I42" s="284"/>
      <c r="J42" s="363"/>
      <c r="K42" s="929"/>
      <c r="L42" s="929"/>
      <c r="M42" s="115"/>
      <c r="N42" s="375"/>
      <c r="O42" s="376"/>
      <c r="P42" s="284"/>
      <c r="Q42" s="363"/>
      <c r="R42" s="929"/>
      <c r="S42" s="929"/>
      <c r="T42" s="115"/>
      <c r="U42" s="375"/>
      <c r="V42" s="376"/>
      <c r="W42" s="376"/>
      <c r="X42" s="536"/>
      <c r="Y42" s="929"/>
      <c r="Z42" s="115"/>
      <c r="AA42" s="375"/>
      <c r="AB42" s="376"/>
      <c r="AC42" s="376"/>
      <c r="AD42" s="363"/>
      <c r="AE42" s="929"/>
      <c r="AF42" s="236"/>
      <c r="AG42" s="862"/>
      <c r="AH42" s="862"/>
      <c r="AI42" s="862"/>
      <c r="AJ42" s="1570"/>
      <c r="AK42" s="929"/>
      <c r="AL42" s="158"/>
      <c r="AM42" s="375"/>
      <c r="AN42" s="376"/>
      <c r="AO42" s="376"/>
      <c r="AP42" s="284"/>
      <c r="AQ42" s="165"/>
    </row>
    <row r="43" spans="1:43" s="3" customFormat="1" ht="12.75" customHeight="1">
      <c r="A43" s="8"/>
      <c r="B43" s="860"/>
      <c r="C43" s="784"/>
      <c r="D43" s="930"/>
      <c r="E43" s="930"/>
      <c r="F43" s="771"/>
      <c r="G43" s="782"/>
      <c r="H43" s="783"/>
      <c r="I43" s="786"/>
      <c r="J43" s="784"/>
      <c r="K43" s="930"/>
      <c r="L43" s="930"/>
      <c r="M43" s="678"/>
      <c r="N43" s="782"/>
      <c r="O43" s="783"/>
      <c r="P43" s="786"/>
      <c r="Q43" s="784"/>
      <c r="R43" s="930"/>
      <c r="S43" s="930"/>
      <c r="T43" s="678"/>
      <c r="U43" s="782"/>
      <c r="V43" s="783"/>
      <c r="W43" s="783"/>
      <c r="X43" s="864"/>
      <c r="Y43" s="930"/>
      <c r="Z43" s="678"/>
      <c r="AA43" s="782"/>
      <c r="AB43" s="783"/>
      <c r="AC43" s="783"/>
      <c r="AD43" s="784"/>
      <c r="AE43" s="930"/>
      <c r="AF43" s="750"/>
      <c r="AG43" s="1045"/>
      <c r="AH43" s="1045"/>
      <c r="AI43" s="1045"/>
      <c r="AJ43" s="1569"/>
      <c r="AK43" s="930"/>
      <c r="AL43" s="678"/>
      <c r="AM43" s="782"/>
      <c r="AN43" s="783"/>
      <c r="AO43" s="783"/>
      <c r="AP43" s="786"/>
      <c r="AQ43" s="166"/>
    </row>
    <row r="44" spans="1:43" s="3" customFormat="1" ht="12.75">
      <c r="A44" s="8"/>
      <c r="B44" s="284">
        <v>12</v>
      </c>
      <c r="C44" s="363" t="s">
        <v>142</v>
      </c>
      <c r="D44" s="1200"/>
      <c r="E44" s="1453"/>
      <c r="F44" s="718"/>
      <c r="G44" s="375"/>
      <c r="H44" s="376"/>
      <c r="I44" s="284"/>
      <c r="J44" s="363"/>
      <c r="K44" s="929"/>
      <c r="L44" s="929"/>
      <c r="M44" s="115"/>
      <c r="N44" s="375"/>
      <c r="O44" s="376"/>
      <c r="P44" s="284"/>
      <c r="Q44" s="363"/>
      <c r="R44" s="929"/>
      <c r="S44" s="929"/>
      <c r="T44" s="115"/>
      <c r="U44" s="375"/>
      <c r="V44" s="376"/>
      <c r="W44" s="376"/>
      <c r="X44" s="536"/>
      <c r="Y44" s="929" t="s">
        <v>142</v>
      </c>
      <c r="Z44" s="115" t="s">
        <v>551</v>
      </c>
      <c r="AA44" s="789" t="s">
        <v>285</v>
      </c>
      <c r="AB44" s="790" t="s">
        <v>410</v>
      </c>
      <c r="AC44" s="790">
        <v>13</v>
      </c>
      <c r="AD44" s="990">
        <v>100</v>
      </c>
      <c r="AE44" s="1149"/>
      <c r="AF44" s="236"/>
      <c r="AG44" s="1573"/>
      <c r="AH44" s="862"/>
      <c r="AI44" s="862"/>
      <c r="AJ44" s="1570"/>
      <c r="AK44" s="929"/>
      <c r="AL44" s="158"/>
      <c r="AM44" s="375"/>
      <c r="AN44" s="376"/>
      <c r="AO44" s="376"/>
      <c r="AP44" s="284"/>
      <c r="AQ44" s="165"/>
    </row>
    <row r="45" spans="1:43" s="3" customFormat="1" ht="12.75" customHeight="1">
      <c r="A45" s="8"/>
      <c r="B45" s="284"/>
      <c r="C45" s="363"/>
      <c r="D45" s="1930"/>
      <c r="E45" s="1149"/>
      <c r="F45" s="717"/>
      <c r="G45" s="1077"/>
      <c r="H45" s="1078"/>
      <c r="I45" s="879"/>
      <c r="J45" s="1079"/>
      <c r="K45" s="1149"/>
      <c r="L45" s="1149"/>
      <c r="M45" s="115"/>
      <c r="N45" s="1077"/>
      <c r="O45" s="1078"/>
      <c r="P45" s="879"/>
      <c r="Q45" s="1079"/>
      <c r="R45" s="1149"/>
      <c r="S45" s="1149"/>
      <c r="T45" s="115"/>
      <c r="U45" s="1077"/>
      <c r="V45" s="1078"/>
      <c r="W45" s="1078"/>
      <c r="X45" s="1575"/>
      <c r="Y45" s="1149"/>
      <c r="Z45" s="115"/>
      <c r="AA45" s="1077"/>
      <c r="AB45" s="1078"/>
      <c r="AC45" s="1078"/>
      <c r="AD45" s="1079"/>
      <c r="AE45" s="1149"/>
      <c r="AF45" s="236"/>
      <c r="AG45" s="1573"/>
      <c r="AH45" s="862"/>
      <c r="AI45" s="862"/>
      <c r="AJ45" s="1570"/>
      <c r="AK45" s="929"/>
      <c r="AL45" s="158"/>
      <c r="AM45" s="375"/>
      <c r="AN45" s="376"/>
      <c r="AO45" s="376"/>
      <c r="AP45" s="284"/>
      <c r="AQ45" s="165"/>
    </row>
    <row r="46" spans="1:43" s="3" customFormat="1" ht="12.75" customHeight="1">
      <c r="A46" s="8"/>
      <c r="B46" s="860"/>
      <c r="C46" s="784"/>
      <c r="D46" s="1931"/>
      <c r="E46" s="1605"/>
      <c r="F46" s="750"/>
      <c r="G46" s="1085"/>
      <c r="H46" s="1086"/>
      <c r="I46" s="1087"/>
      <c r="J46" s="1088"/>
      <c r="K46" s="1605"/>
      <c r="L46" s="1605"/>
      <c r="M46" s="678"/>
      <c r="N46" s="1085"/>
      <c r="O46" s="1086"/>
      <c r="P46" s="1087"/>
      <c r="Q46" s="1088"/>
      <c r="R46" s="1605"/>
      <c r="S46" s="1605"/>
      <c r="T46" s="678"/>
      <c r="U46" s="1085"/>
      <c r="V46" s="1086"/>
      <c r="W46" s="1086"/>
      <c r="X46" s="1578"/>
      <c r="Y46" s="1605"/>
      <c r="Z46" s="678"/>
      <c r="AA46" s="1085"/>
      <c r="AB46" s="1086"/>
      <c r="AC46" s="1086"/>
      <c r="AD46" s="1088"/>
      <c r="AE46" s="1605"/>
      <c r="AF46" s="750"/>
      <c r="AG46" s="1579"/>
      <c r="AH46" s="1045"/>
      <c r="AI46" s="1045"/>
      <c r="AJ46" s="1569"/>
      <c r="AK46" s="930"/>
      <c r="AL46" s="678"/>
      <c r="AM46" s="782"/>
      <c r="AN46" s="783"/>
      <c r="AO46" s="783"/>
      <c r="AP46" s="786"/>
      <c r="AQ46" s="166"/>
    </row>
    <row r="47" spans="1:43" s="3" customFormat="1" ht="12.75">
      <c r="A47" s="8"/>
      <c r="B47" s="284">
        <v>13</v>
      </c>
      <c r="C47" s="363" t="s">
        <v>144</v>
      </c>
      <c r="D47" s="929"/>
      <c r="E47" s="929"/>
      <c r="F47" s="913"/>
      <c r="G47" s="1077"/>
      <c r="H47" s="1078"/>
      <c r="I47" s="879"/>
      <c r="J47" s="1079"/>
      <c r="K47" s="1149" t="s">
        <v>144</v>
      </c>
      <c r="L47" s="1149"/>
      <c r="M47" s="115" t="s">
        <v>503</v>
      </c>
      <c r="N47" s="583" t="s">
        <v>575</v>
      </c>
      <c r="O47" s="584"/>
      <c r="P47" s="585"/>
      <c r="Q47" s="995"/>
      <c r="R47" s="1925" t="s">
        <v>144</v>
      </c>
      <c r="S47" s="1925"/>
      <c r="T47" s="115" t="s">
        <v>322</v>
      </c>
      <c r="U47" s="789" t="s">
        <v>763</v>
      </c>
      <c r="V47" s="790" t="s">
        <v>411</v>
      </c>
      <c r="W47" s="790">
        <v>12</v>
      </c>
      <c r="X47" s="1478">
        <v>150</v>
      </c>
      <c r="Y47" s="929"/>
      <c r="Z47" s="115"/>
      <c r="AA47" s="375"/>
      <c r="AB47" s="376"/>
      <c r="AC47" s="376"/>
      <c r="AD47" s="363"/>
      <c r="AE47" s="929"/>
      <c r="AF47" s="236"/>
      <c r="AG47" s="862"/>
      <c r="AH47" s="862"/>
      <c r="AI47" s="862"/>
      <c r="AJ47" s="1570"/>
      <c r="AK47" s="929"/>
      <c r="AL47" s="158"/>
      <c r="AM47" s="375"/>
      <c r="AN47" s="376"/>
      <c r="AO47" s="376"/>
      <c r="AP47" s="363"/>
      <c r="AQ47" s="165" t="s">
        <v>1</v>
      </c>
    </row>
    <row r="48" spans="1:43" s="3" customFormat="1" ht="12.75" customHeight="1">
      <c r="A48" s="8"/>
      <c r="B48" s="284"/>
      <c r="C48" s="363"/>
      <c r="D48" s="1149"/>
      <c r="E48" s="1149"/>
      <c r="F48" s="913"/>
      <c r="G48" s="375"/>
      <c r="H48" s="376"/>
      <c r="I48" s="284"/>
      <c r="J48" s="363"/>
      <c r="K48" s="929"/>
      <c r="L48" s="929"/>
      <c r="M48" s="115"/>
      <c r="N48" s="583" t="s">
        <v>228</v>
      </c>
      <c r="O48" s="584" t="s">
        <v>146</v>
      </c>
      <c r="P48" s="585">
        <v>12</v>
      </c>
      <c r="Q48" s="995">
        <v>400</v>
      </c>
      <c r="R48" s="1149"/>
      <c r="S48" s="1149"/>
      <c r="T48" s="115"/>
      <c r="U48" s="789"/>
      <c r="V48" s="790"/>
      <c r="W48" s="790"/>
      <c r="X48" s="1478"/>
      <c r="Y48" s="1149"/>
      <c r="Z48" s="115"/>
      <c r="AA48" s="1077"/>
      <c r="AB48" s="1078"/>
      <c r="AC48" s="1078"/>
      <c r="AD48" s="1079"/>
      <c r="AE48" s="1149"/>
      <c r="AF48" s="236"/>
      <c r="AG48" s="1573"/>
      <c r="AH48" s="862"/>
      <c r="AI48" s="862"/>
      <c r="AJ48" s="1570"/>
      <c r="AK48" s="929"/>
      <c r="AL48" s="158"/>
      <c r="AM48" s="375"/>
      <c r="AN48" s="376"/>
      <c r="AO48" s="376"/>
      <c r="AP48" s="284"/>
      <c r="AQ48" s="165"/>
    </row>
    <row r="49" spans="1:43" s="3" customFormat="1" ht="12.75" customHeight="1">
      <c r="A49" s="8"/>
      <c r="B49" s="860"/>
      <c r="C49" s="784"/>
      <c r="D49" s="1605"/>
      <c r="E49" s="1605"/>
      <c r="F49" s="678"/>
      <c r="G49" s="1085"/>
      <c r="H49" s="1086"/>
      <c r="I49" s="1087"/>
      <c r="J49" s="1088"/>
      <c r="K49" s="1605"/>
      <c r="L49" s="1605"/>
      <c r="M49" s="678"/>
      <c r="N49" s="1089" t="s">
        <v>762</v>
      </c>
      <c r="O49" s="1090" t="s">
        <v>411</v>
      </c>
      <c r="P49" s="1103">
        <v>12</v>
      </c>
      <c r="Q49" s="1287">
        <v>150</v>
      </c>
      <c r="R49" s="1926"/>
      <c r="S49" s="1926"/>
      <c r="T49" s="678"/>
      <c r="U49" s="1085"/>
      <c r="V49" s="1087"/>
      <c r="W49" s="1086"/>
      <c r="X49" s="1088"/>
      <c r="Y49" s="1605"/>
      <c r="Z49" s="678"/>
      <c r="AA49" s="1085"/>
      <c r="AB49" s="1086"/>
      <c r="AC49" s="1086"/>
      <c r="AD49" s="1088"/>
      <c r="AE49" s="1605"/>
      <c r="AF49" s="750"/>
      <c r="AG49" s="1579"/>
      <c r="AH49" s="1045"/>
      <c r="AI49" s="1045"/>
      <c r="AJ49" s="1569"/>
      <c r="AK49" s="930"/>
      <c r="AL49" s="678"/>
      <c r="AM49" s="782"/>
      <c r="AN49" s="783"/>
      <c r="AO49" s="783"/>
      <c r="AP49" s="786"/>
      <c r="AQ49" s="166"/>
    </row>
    <row r="50" spans="1:43" s="3" customFormat="1" ht="12.75">
      <c r="A50" s="8"/>
      <c r="B50" s="284">
        <v>14</v>
      </c>
      <c r="C50" s="363" t="s">
        <v>148</v>
      </c>
      <c r="D50" s="1149" t="s">
        <v>148</v>
      </c>
      <c r="E50" s="1149"/>
      <c r="F50" s="115" t="s">
        <v>149</v>
      </c>
      <c r="G50" s="583" t="s">
        <v>764</v>
      </c>
      <c r="H50" s="584" t="s">
        <v>411</v>
      </c>
      <c r="I50" s="585">
        <v>18</v>
      </c>
      <c r="J50" s="995">
        <v>150</v>
      </c>
      <c r="K50" s="929"/>
      <c r="L50" s="929"/>
      <c r="M50" s="115"/>
      <c r="N50" s="375"/>
      <c r="O50" s="376"/>
      <c r="P50" s="284"/>
      <c r="Q50" s="1092"/>
      <c r="R50" s="1606"/>
      <c r="S50" s="1606"/>
      <c r="T50" s="115"/>
      <c r="U50" s="375"/>
      <c r="V50" s="376"/>
      <c r="W50" s="376"/>
      <c r="X50" s="363"/>
      <c r="Y50" s="929"/>
      <c r="Z50" s="115"/>
      <c r="AA50" s="375"/>
      <c r="AB50" s="376"/>
      <c r="AC50" s="376"/>
      <c r="AD50" s="363"/>
      <c r="AE50" s="929"/>
      <c r="AF50" s="236"/>
      <c r="AG50" s="862"/>
      <c r="AH50" s="862"/>
      <c r="AI50" s="862"/>
      <c r="AJ50" s="1570"/>
      <c r="AK50" s="929" t="s">
        <v>148</v>
      </c>
      <c r="AL50" s="158" t="s">
        <v>150</v>
      </c>
      <c r="AM50" s="375"/>
      <c r="AN50" s="376"/>
      <c r="AO50" s="376"/>
      <c r="AP50" s="363"/>
      <c r="AQ50" s="165"/>
    </row>
    <row r="51" spans="1:43" s="3" customFormat="1" ht="12.75" customHeight="1">
      <c r="A51" s="8"/>
      <c r="B51" s="284"/>
      <c r="C51" s="363"/>
      <c r="D51" s="929"/>
      <c r="E51" s="929"/>
      <c r="F51" s="115"/>
      <c r="G51" s="583"/>
      <c r="H51" s="584"/>
      <c r="I51" s="585"/>
      <c r="J51" s="995"/>
      <c r="K51" s="929"/>
      <c r="L51" s="929"/>
      <c r="M51" s="115"/>
      <c r="N51" s="375"/>
      <c r="O51" s="376"/>
      <c r="P51" s="284"/>
      <c r="Q51" s="1092"/>
      <c r="R51" s="1606"/>
      <c r="S51" s="1606"/>
      <c r="T51" s="115"/>
      <c r="U51" s="375"/>
      <c r="V51" s="376"/>
      <c r="W51" s="376"/>
      <c r="X51" s="363"/>
      <c r="Y51" s="929"/>
      <c r="Z51" s="115"/>
      <c r="AA51" s="375"/>
      <c r="AB51" s="376"/>
      <c r="AC51" s="376"/>
      <c r="AD51" s="363"/>
      <c r="AE51" s="929"/>
      <c r="AF51" s="236"/>
      <c r="AG51" s="862"/>
      <c r="AH51" s="862"/>
      <c r="AI51" s="862"/>
      <c r="AJ51" s="1570"/>
      <c r="AK51" s="929"/>
      <c r="AL51" s="115"/>
      <c r="AM51" s="375"/>
      <c r="AN51" s="376"/>
      <c r="AO51" s="376"/>
      <c r="AP51" s="284"/>
      <c r="AQ51" s="165"/>
    </row>
    <row r="52" spans="1:43" s="3" customFormat="1" ht="13.5" customHeight="1" thickBot="1">
      <c r="A52" s="8"/>
      <c r="B52" s="861"/>
      <c r="C52" s="825"/>
      <c r="D52" s="1462"/>
      <c r="E52" s="1462"/>
      <c r="F52" s="679"/>
      <c r="G52" s="812"/>
      <c r="H52" s="824"/>
      <c r="I52" s="1059"/>
      <c r="J52" s="825"/>
      <c r="K52" s="1462"/>
      <c r="L52" s="1462"/>
      <c r="M52" s="679"/>
      <c r="N52" s="812"/>
      <c r="O52" s="824"/>
      <c r="P52" s="1059"/>
      <c r="Q52" s="1097"/>
      <c r="R52" s="1927"/>
      <c r="S52" s="1927"/>
      <c r="T52" s="679"/>
      <c r="U52" s="812"/>
      <c r="V52" s="824"/>
      <c r="W52" s="824"/>
      <c r="X52" s="825"/>
      <c r="Y52" s="1462"/>
      <c r="Z52" s="679"/>
      <c r="AA52" s="812"/>
      <c r="AB52" s="824"/>
      <c r="AC52" s="824"/>
      <c r="AD52" s="825"/>
      <c r="AE52" s="1462"/>
      <c r="AF52" s="1581"/>
      <c r="AG52" s="1582"/>
      <c r="AH52" s="1582"/>
      <c r="AI52" s="1582"/>
      <c r="AJ52" s="1583"/>
      <c r="AK52" s="1462"/>
      <c r="AL52" s="679"/>
      <c r="AM52" s="812"/>
      <c r="AN52" s="824"/>
      <c r="AO52" s="824"/>
      <c r="AP52" s="1059"/>
      <c r="AQ52" s="167"/>
    </row>
    <row r="53" spans="1:43" s="3" customFormat="1" ht="13.5" thickTop="1">
      <c r="A53" s="8"/>
      <c r="B53" s="284">
        <v>15</v>
      </c>
      <c r="C53" s="363" t="s">
        <v>151</v>
      </c>
      <c r="D53" s="929"/>
      <c r="E53" s="929"/>
      <c r="F53" s="115"/>
      <c r="G53" s="375"/>
      <c r="H53" s="376"/>
      <c r="I53" s="284"/>
      <c r="J53" s="363"/>
      <c r="K53" s="929"/>
      <c r="L53" s="929"/>
      <c r="M53" s="115"/>
      <c r="N53" s="375"/>
      <c r="O53" s="376"/>
      <c r="P53" s="284"/>
      <c r="Q53" s="1092"/>
      <c r="R53" s="1606"/>
      <c r="S53" s="1606"/>
      <c r="T53" s="236"/>
      <c r="U53" s="375"/>
      <c r="V53" s="284"/>
      <c r="W53" s="376"/>
      <c r="X53" s="363"/>
      <c r="Y53" s="929" t="s">
        <v>151</v>
      </c>
      <c r="Z53" s="115" t="s">
        <v>551</v>
      </c>
      <c r="AA53" s="375"/>
      <c r="AB53" s="376"/>
      <c r="AC53" s="376"/>
      <c r="AD53" s="363"/>
      <c r="AE53" s="1606"/>
      <c r="AF53" s="236"/>
      <c r="AG53" s="1039"/>
      <c r="AH53" s="862"/>
      <c r="AI53" s="376"/>
      <c r="AJ53" s="1037"/>
      <c r="AK53" s="929"/>
      <c r="AL53" s="158"/>
      <c r="AM53" s="375"/>
      <c r="AN53" s="376"/>
      <c r="AO53" s="376"/>
      <c r="AP53" s="284"/>
      <c r="AQ53" s="165"/>
    </row>
    <row r="54" spans="1:43" s="3" customFormat="1" ht="12.75" customHeight="1">
      <c r="A54" s="8" t="s">
        <v>351</v>
      </c>
      <c r="B54" s="284"/>
      <c r="C54" s="363"/>
      <c r="D54" s="929"/>
      <c r="E54" s="929"/>
      <c r="F54" s="115"/>
      <c r="G54" s="375"/>
      <c r="H54" s="376"/>
      <c r="I54" s="284"/>
      <c r="J54" s="363"/>
      <c r="K54" s="929"/>
      <c r="L54" s="929"/>
      <c r="M54" s="115"/>
      <c r="N54" s="375"/>
      <c r="O54" s="376"/>
      <c r="P54" s="284"/>
      <c r="Q54" s="1092"/>
      <c r="R54" s="1606"/>
      <c r="S54" s="1606"/>
      <c r="T54" s="115"/>
      <c r="U54" s="375"/>
      <c r="V54" s="284"/>
      <c r="W54" s="376"/>
      <c r="X54" s="363"/>
      <c r="Y54" s="929"/>
      <c r="Z54" s="115"/>
      <c r="AA54" s="375"/>
      <c r="AB54" s="376"/>
      <c r="AC54" s="376"/>
      <c r="AD54" s="363"/>
      <c r="AE54" s="929"/>
      <c r="AF54" s="236"/>
      <c r="AG54" s="375"/>
      <c r="AH54" s="862"/>
      <c r="AI54" s="376"/>
      <c r="AJ54" s="1037"/>
      <c r="AK54" s="929"/>
      <c r="AL54" s="158"/>
      <c r="AM54" s="375"/>
      <c r="AN54" s="376"/>
      <c r="AO54" s="376"/>
      <c r="AP54" s="284"/>
      <c r="AQ54" s="165"/>
    </row>
    <row r="55" spans="1:43" s="3" customFormat="1" ht="12.75" customHeight="1">
      <c r="A55" s="8"/>
      <c r="B55" s="860"/>
      <c r="C55" s="784"/>
      <c r="D55" s="930"/>
      <c r="E55" s="930"/>
      <c r="F55" s="678"/>
      <c r="G55" s="782"/>
      <c r="H55" s="783"/>
      <c r="I55" s="786"/>
      <c r="J55" s="784"/>
      <c r="K55" s="930"/>
      <c r="L55" s="930"/>
      <c r="M55" s="678"/>
      <c r="N55" s="782"/>
      <c r="O55" s="783"/>
      <c r="P55" s="786"/>
      <c r="Q55" s="1098"/>
      <c r="R55" s="1928"/>
      <c r="S55" s="1928"/>
      <c r="T55" s="678"/>
      <c r="U55" s="782"/>
      <c r="V55" s="786"/>
      <c r="W55" s="783"/>
      <c r="X55" s="784"/>
      <c r="Y55" s="930"/>
      <c r="Z55" s="678"/>
      <c r="AA55" s="782"/>
      <c r="AB55" s="783"/>
      <c r="AC55" s="783"/>
      <c r="AD55" s="784"/>
      <c r="AE55" s="930"/>
      <c r="AF55" s="750"/>
      <c r="AG55" s="1045"/>
      <c r="AH55" s="1045"/>
      <c r="AI55" s="1045"/>
      <c r="AJ55" s="1569"/>
      <c r="AK55" s="930"/>
      <c r="AL55" s="678"/>
      <c r="AM55" s="782"/>
      <c r="AN55" s="783"/>
      <c r="AO55" s="783"/>
      <c r="AP55" s="786"/>
      <c r="AQ55" s="166"/>
    </row>
    <row r="56" spans="1:43" s="3" customFormat="1" ht="12.75">
      <c r="A56" s="8"/>
      <c r="B56" s="284">
        <v>16</v>
      </c>
      <c r="C56" s="363" t="s">
        <v>134</v>
      </c>
      <c r="D56" s="929"/>
      <c r="E56" s="929"/>
      <c r="F56" s="115"/>
      <c r="G56" s="375"/>
      <c r="H56" s="376"/>
      <c r="I56" s="284"/>
      <c r="J56" s="363"/>
      <c r="K56" s="929"/>
      <c r="L56" s="929"/>
      <c r="M56" s="115"/>
      <c r="N56" s="375"/>
      <c r="O56" s="376"/>
      <c r="P56" s="284"/>
      <c r="Q56" s="363"/>
      <c r="R56" s="929" t="s">
        <v>134</v>
      </c>
      <c r="S56" s="929"/>
      <c r="T56" s="115" t="s">
        <v>321</v>
      </c>
      <c r="U56" s="789"/>
      <c r="V56" s="790"/>
      <c r="W56" s="790"/>
      <c r="X56" s="1478"/>
      <c r="Y56" s="1149"/>
      <c r="Z56" s="115"/>
      <c r="AA56" s="1077"/>
      <c r="AB56" s="1078"/>
      <c r="AC56" s="1078"/>
      <c r="AD56" s="1079"/>
      <c r="AE56" s="1149"/>
      <c r="AF56" s="236"/>
      <c r="AG56" s="1573"/>
      <c r="AH56" s="862"/>
      <c r="AI56" s="376"/>
      <c r="AJ56" s="1037"/>
      <c r="AK56" s="929"/>
      <c r="AL56" s="158"/>
      <c r="AM56" s="375"/>
      <c r="AN56" s="376"/>
      <c r="AO56" s="376"/>
      <c r="AP56" s="284"/>
      <c r="AQ56" s="165"/>
    </row>
    <row r="57" spans="1:43" s="3" customFormat="1" ht="12.75" customHeight="1">
      <c r="A57" s="8"/>
      <c r="B57" s="284"/>
      <c r="C57" s="363"/>
      <c r="D57" s="1149"/>
      <c r="E57" s="1149"/>
      <c r="F57" s="115"/>
      <c r="G57" s="1077"/>
      <c r="H57" s="1078"/>
      <c r="I57" s="879"/>
      <c r="J57" s="1079"/>
      <c r="K57" s="1149"/>
      <c r="L57" s="1149"/>
      <c r="M57" s="115"/>
      <c r="N57" s="1077"/>
      <c r="O57" s="1078"/>
      <c r="P57" s="879"/>
      <c r="Q57" s="1079"/>
      <c r="R57" s="1149"/>
      <c r="S57" s="1149"/>
      <c r="T57" s="115"/>
      <c r="U57" s="789"/>
      <c r="V57" s="790"/>
      <c r="W57" s="790"/>
      <c r="X57" s="1478"/>
      <c r="Y57" s="1149"/>
      <c r="Z57" s="115"/>
      <c r="AA57" s="1077"/>
      <c r="AB57" s="1078"/>
      <c r="AC57" s="1078"/>
      <c r="AD57" s="1079"/>
      <c r="AE57" s="1149"/>
      <c r="AF57" s="236"/>
      <c r="AG57" s="1573"/>
      <c r="AH57" s="862"/>
      <c r="AI57" s="376"/>
      <c r="AJ57" s="1037"/>
      <c r="AK57" s="929"/>
      <c r="AL57" s="158"/>
      <c r="AM57" s="375"/>
      <c r="AN57" s="376"/>
      <c r="AO57" s="376"/>
      <c r="AP57" s="284"/>
      <c r="AQ57" s="165"/>
    </row>
    <row r="58" spans="1:43" s="3" customFormat="1" ht="12.75" customHeight="1">
      <c r="A58" s="8"/>
      <c r="B58" s="860"/>
      <c r="C58" s="784"/>
      <c r="D58" s="1605"/>
      <c r="E58" s="1605"/>
      <c r="F58" s="678"/>
      <c r="G58" s="1085"/>
      <c r="H58" s="1086"/>
      <c r="I58" s="1087"/>
      <c r="J58" s="1088"/>
      <c r="K58" s="1605"/>
      <c r="L58" s="1605"/>
      <c r="M58" s="678"/>
      <c r="N58" s="1085"/>
      <c r="O58" s="1086"/>
      <c r="P58" s="1087"/>
      <c r="Q58" s="1088"/>
      <c r="R58" s="1605"/>
      <c r="S58" s="1605"/>
      <c r="T58" s="678"/>
      <c r="U58" s="1085"/>
      <c r="V58" s="1086"/>
      <c r="W58" s="1086"/>
      <c r="X58" s="1578"/>
      <c r="Y58" s="1605"/>
      <c r="Z58" s="678"/>
      <c r="AA58" s="1085"/>
      <c r="AB58" s="1086"/>
      <c r="AC58" s="1086"/>
      <c r="AD58" s="1088"/>
      <c r="AE58" s="1605"/>
      <c r="AF58" s="750"/>
      <c r="AG58" s="1579"/>
      <c r="AH58" s="1045"/>
      <c r="AI58" s="783"/>
      <c r="AJ58" s="1046"/>
      <c r="AK58" s="930"/>
      <c r="AL58" s="678"/>
      <c r="AM58" s="782"/>
      <c r="AN58" s="783"/>
      <c r="AO58" s="783"/>
      <c r="AP58" s="786"/>
      <c r="AQ58" s="166"/>
    </row>
    <row r="59" spans="1:43" s="3" customFormat="1" ht="12.75">
      <c r="A59" s="8"/>
      <c r="B59" s="538">
        <v>17</v>
      </c>
      <c r="C59" s="363" t="s">
        <v>137</v>
      </c>
      <c r="D59" s="1149"/>
      <c r="E59" s="1149"/>
      <c r="F59" s="115"/>
      <c r="G59" s="1077"/>
      <c r="H59" s="1078"/>
      <c r="I59" s="879"/>
      <c r="J59" s="1079"/>
      <c r="K59" s="1149" t="s">
        <v>137</v>
      </c>
      <c r="L59" s="1149"/>
      <c r="M59" s="115" t="s">
        <v>503</v>
      </c>
      <c r="N59" s="1077"/>
      <c r="O59" s="1078"/>
      <c r="P59" s="879"/>
      <c r="Q59" s="1079"/>
      <c r="R59" s="1149"/>
      <c r="S59" s="1149"/>
      <c r="T59" s="115"/>
      <c r="U59" s="1077"/>
      <c r="V59" s="879"/>
      <c r="W59" s="1078"/>
      <c r="X59" s="1079"/>
      <c r="Y59" s="1149"/>
      <c r="Z59" s="158"/>
      <c r="AA59" s="1077"/>
      <c r="AB59" s="1078"/>
      <c r="AC59" s="1078"/>
      <c r="AD59" s="1079"/>
      <c r="AE59" s="1149"/>
      <c r="AF59" s="236"/>
      <c r="AG59" s="1573"/>
      <c r="AH59" s="862"/>
      <c r="AI59" s="376"/>
      <c r="AJ59" s="1037"/>
      <c r="AK59" s="929"/>
      <c r="AL59" s="158"/>
      <c r="AM59" s="375"/>
      <c r="AN59" s="376"/>
      <c r="AO59" s="376"/>
      <c r="AP59" s="284"/>
      <c r="AQ59" s="1144"/>
    </row>
    <row r="60" spans="1:43" s="3" customFormat="1" ht="12.75" customHeight="1">
      <c r="A60" s="8"/>
      <c r="B60" s="538"/>
      <c r="C60" s="363"/>
      <c r="D60" s="1149"/>
      <c r="E60" s="1149"/>
      <c r="F60" s="115"/>
      <c r="G60" s="1077"/>
      <c r="H60" s="1078"/>
      <c r="I60" s="879"/>
      <c r="J60" s="1079"/>
      <c r="K60" s="1149"/>
      <c r="L60" s="1149"/>
      <c r="M60" s="115"/>
      <c r="N60" s="1077"/>
      <c r="O60" s="1078"/>
      <c r="P60" s="879"/>
      <c r="Q60" s="1079"/>
      <c r="R60" s="1149"/>
      <c r="S60" s="1149"/>
      <c r="T60" s="115"/>
      <c r="U60" s="1077"/>
      <c r="V60" s="879"/>
      <c r="W60" s="1078"/>
      <c r="X60" s="1079"/>
      <c r="Y60" s="1149"/>
      <c r="Z60" s="115"/>
      <c r="AA60" s="1077"/>
      <c r="AB60" s="1078"/>
      <c r="AC60" s="1078"/>
      <c r="AD60" s="1079"/>
      <c r="AE60" s="1149"/>
      <c r="AF60" s="236"/>
      <c r="AG60" s="1573"/>
      <c r="AH60" s="862"/>
      <c r="AI60" s="376"/>
      <c r="AJ60" s="1037"/>
      <c r="AK60" s="929"/>
      <c r="AL60" s="158"/>
      <c r="AM60" s="375"/>
      <c r="AN60" s="376"/>
      <c r="AO60" s="376"/>
      <c r="AP60" s="284"/>
      <c r="AQ60" s="165"/>
    </row>
    <row r="61" spans="1:43" s="3" customFormat="1" ht="12.75" customHeight="1">
      <c r="A61" s="8"/>
      <c r="B61" s="1099"/>
      <c r="C61" s="784"/>
      <c r="D61" s="1605"/>
      <c r="E61" s="1605"/>
      <c r="F61" s="678"/>
      <c r="G61" s="1085"/>
      <c r="H61" s="1086"/>
      <c r="I61" s="1087"/>
      <c r="J61" s="1088"/>
      <c r="K61" s="1605"/>
      <c r="L61" s="1605"/>
      <c r="M61" s="678"/>
      <c r="N61" s="1085"/>
      <c r="O61" s="1086"/>
      <c r="P61" s="1087"/>
      <c r="Q61" s="1088"/>
      <c r="R61" s="1605"/>
      <c r="S61" s="1605"/>
      <c r="T61" s="678"/>
      <c r="U61" s="1085"/>
      <c r="V61" s="1087"/>
      <c r="W61" s="1086"/>
      <c r="X61" s="1088"/>
      <c r="Y61" s="1605"/>
      <c r="Z61" s="678"/>
      <c r="AA61" s="1085"/>
      <c r="AB61" s="1086"/>
      <c r="AC61" s="1086"/>
      <c r="AD61" s="1088"/>
      <c r="AE61" s="1605"/>
      <c r="AF61" s="750"/>
      <c r="AG61" s="1579"/>
      <c r="AH61" s="1045"/>
      <c r="AI61" s="783"/>
      <c r="AJ61" s="1046"/>
      <c r="AK61" s="930"/>
      <c r="AL61" s="678"/>
      <c r="AM61" s="782"/>
      <c r="AN61" s="783"/>
      <c r="AO61" s="783"/>
      <c r="AP61" s="786"/>
      <c r="AQ61" s="166"/>
    </row>
    <row r="62" spans="1:43" s="3" customFormat="1" ht="12.75">
      <c r="A62" s="8"/>
      <c r="B62" s="538">
        <v>18</v>
      </c>
      <c r="C62" s="363" t="s">
        <v>140</v>
      </c>
      <c r="D62" s="1149"/>
      <c r="E62" s="1149"/>
      <c r="F62" s="115"/>
      <c r="G62" s="1077"/>
      <c r="H62" s="1078"/>
      <c r="I62" s="879"/>
      <c r="J62" s="1079"/>
      <c r="K62" s="1149"/>
      <c r="L62" s="1149"/>
      <c r="M62" s="115"/>
      <c r="N62" s="1077"/>
      <c r="O62" s="1078"/>
      <c r="P62" s="879"/>
      <c r="Q62" s="1079"/>
      <c r="R62" s="1925" t="s">
        <v>140</v>
      </c>
      <c r="S62" s="1606"/>
      <c r="T62" s="115" t="s">
        <v>396</v>
      </c>
      <c r="U62" s="1077"/>
      <c r="V62" s="879"/>
      <c r="W62" s="1078"/>
      <c r="X62" s="1079"/>
      <c r="Y62" s="1149"/>
      <c r="Z62" s="115"/>
      <c r="AA62" s="1077"/>
      <c r="AB62" s="1078"/>
      <c r="AC62" s="1078"/>
      <c r="AD62" s="1079"/>
      <c r="AE62" s="1149"/>
      <c r="AF62" s="236"/>
      <c r="AG62" s="1573"/>
      <c r="AH62" s="862"/>
      <c r="AI62" s="376"/>
      <c r="AJ62" s="1037"/>
      <c r="AK62" s="929"/>
      <c r="AL62" s="158"/>
      <c r="AM62" s="375"/>
      <c r="AN62" s="376"/>
      <c r="AO62" s="376"/>
      <c r="AP62" s="284"/>
      <c r="AQ62" s="165" t="s">
        <v>1</v>
      </c>
    </row>
    <row r="63" spans="1:43" s="3" customFormat="1" ht="12.75" customHeight="1">
      <c r="A63" s="8"/>
      <c r="B63" s="538"/>
      <c r="C63" s="363"/>
      <c r="D63" s="1149"/>
      <c r="E63" s="1149"/>
      <c r="F63" s="115"/>
      <c r="G63" s="1077"/>
      <c r="H63" s="1078"/>
      <c r="I63" s="879"/>
      <c r="J63" s="1079"/>
      <c r="K63" s="1149"/>
      <c r="L63" s="1149"/>
      <c r="M63" s="115"/>
      <c r="N63" s="1077"/>
      <c r="O63" s="1078"/>
      <c r="P63" s="879"/>
      <c r="Q63" s="1079"/>
      <c r="R63" s="1149"/>
      <c r="S63" s="1149"/>
      <c r="T63" s="115"/>
      <c r="U63" s="1077"/>
      <c r="V63" s="879"/>
      <c r="W63" s="1078"/>
      <c r="X63" s="1079"/>
      <c r="Y63" s="1149"/>
      <c r="Z63" s="115"/>
      <c r="AA63" s="1077"/>
      <c r="AB63" s="1078"/>
      <c r="AC63" s="1078"/>
      <c r="AD63" s="1079"/>
      <c r="AE63" s="1149"/>
      <c r="AF63" s="236"/>
      <c r="AG63" s="1573"/>
      <c r="AH63" s="862"/>
      <c r="AI63" s="376"/>
      <c r="AJ63" s="1037"/>
      <c r="AK63" s="929"/>
      <c r="AL63" s="158"/>
      <c r="AM63" s="375"/>
      <c r="AN63" s="376"/>
      <c r="AO63" s="376"/>
      <c r="AP63" s="284"/>
      <c r="AQ63" s="165"/>
    </row>
    <row r="64" spans="1:43" s="3" customFormat="1" ht="12.75" customHeight="1">
      <c r="A64" s="8"/>
      <c r="B64" s="1099"/>
      <c r="C64" s="784"/>
      <c r="D64" s="1605"/>
      <c r="E64" s="1605"/>
      <c r="F64" s="678"/>
      <c r="G64" s="1086"/>
      <c r="H64" s="1086"/>
      <c r="I64" s="1087"/>
      <c r="J64" s="1088"/>
      <c r="K64" s="1605"/>
      <c r="L64" s="1605"/>
      <c r="M64" s="678"/>
      <c r="N64" s="1085"/>
      <c r="O64" s="1086"/>
      <c r="P64" s="1087"/>
      <c r="Q64" s="1088"/>
      <c r="R64" s="1605"/>
      <c r="S64" s="1605"/>
      <c r="T64" s="678"/>
      <c r="U64" s="1085"/>
      <c r="V64" s="1584"/>
      <c r="W64" s="1086"/>
      <c r="X64" s="1088"/>
      <c r="Y64" s="1605"/>
      <c r="Z64" s="678"/>
      <c r="AA64" s="1085"/>
      <c r="AB64" s="1086"/>
      <c r="AC64" s="1086"/>
      <c r="AD64" s="1088"/>
      <c r="AE64" s="1605"/>
      <c r="AF64" s="750"/>
      <c r="AG64" s="1579"/>
      <c r="AH64" s="1045"/>
      <c r="AI64" s="783"/>
      <c r="AJ64" s="1046"/>
      <c r="AK64" s="930"/>
      <c r="AL64" s="678"/>
      <c r="AM64" s="782"/>
      <c r="AN64" s="783"/>
      <c r="AO64" s="783"/>
      <c r="AP64" s="786"/>
      <c r="AQ64" s="166"/>
    </row>
    <row r="65" spans="1:43" s="3" customFormat="1" ht="12.75">
      <c r="A65" s="8"/>
      <c r="B65" s="538">
        <v>19</v>
      </c>
      <c r="C65" s="363" t="s">
        <v>142</v>
      </c>
      <c r="D65" s="1149"/>
      <c r="E65" s="929"/>
      <c r="F65" s="718"/>
      <c r="G65" s="1078"/>
      <c r="H65" s="1078"/>
      <c r="I65" s="879"/>
      <c r="J65" s="1079"/>
      <c r="K65" s="1149"/>
      <c r="L65" s="1149"/>
      <c r="M65" s="115"/>
      <c r="N65" s="1077"/>
      <c r="O65" s="1078"/>
      <c r="P65" s="879"/>
      <c r="Q65" s="1079"/>
      <c r="R65" s="1149"/>
      <c r="S65" s="1149"/>
      <c r="T65" s="115"/>
      <c r="U65" s="1077"/>
      <c r="V65" s="879"/>
      <c r="W65" s="1078"/>
      <c r="X65" s="1079"/>
      <c r="Y65" s="1149" t="s">
        <v>142</v>
      </c>
      <c r="Z65" s="115" t="s">
        <v>552</v>
      </c>
      <c r="AA65" s="353"/>
      <c r="AB65" s="354"/>
      <c r="AC65" s="354"/>
      <c r="AD65" s="356"/>
      <c r="AE65" s="1149"/>
      <c r="AF65" s="236"/>
      <c r="AG65" s="1573"/>
      <c r="AH65" s="862"/>
      <c r="AI65" s="376"/>
      <c r="AJ65" s="1037"/>
      <c r="AK65" s="929"/>
      <c r="AL65" s="158"/>
      <c r="AM65" s="375"/>
      <c r="AN65" s="376"/>
      <c r="AO65" s="376"/>
      <c r="AP65" s="284"/>
      <c r="AQ65" s="165" t="s">
        <v>469</v>
      </c>
    </row>
    <row r="66" spans="1:43" s="3" customFormat="1" ht="12.75">
      <c r="A66" s="8"/>
      <c r="B66" s="538"/>
      <c r="C66" s="363"/>
      <c r="D66" s="1149"/>
      <c r="E66" s="1149"/>
      <c r="F66" s="717"/>
      <c r="G66" s="1078"/>
      <c r="H66" s="1078"/>
      <c r="I66" s="879"/>
      <c r="J66" s="1079"/>
      <c r="K66" s="1149"/>
      <c r="L66" s="1149"/>
      <c r="M66" s="115"/>
      <c r="N66" s="1077"/>
      <c r="O66" s="1078"/>
      <c r="P66" s="879"/>
      <c r="Q66" s="1079"/>
      <c r="R66" s="1149"/>
      <c r="S66" s="1149"/>
      <c r="T66" s="115"/>
      <c r="U66" s="1077"/>
      <c r="V66" s="879"/>
      <c r="W66" s="1078"/>
      <c r="X66" s="1079"/>
      <c r="Y66" s="1149"/>
      <c r="Z66" s="115"/>
      <c r="AA66" s="1077"/>
      <c r="AB66" s="1078"/>
      <c r="AC66" s="1078"/>
      <c r="AD66" s="1079"/>
      <c r="AE66" s="1149"/>
      <c r="AF66" s="236"/>
      <c r="AG66" s="1573"/>
      <c r="AH66" s="862"/>
      <c r="AI66" s="376"/>
      <c r="AJ66" s="1037"/>
      <c r="AK66" s="929"/>
      <c r="AL66" s="158"/>
      <c r="AM66" s="375"/>
      <c r="AN66" s="376"/>
      <c r="AO66" s="376"/>
      <c r="AP66" s="284"/>
      <c r="AQ66" s="165"/>
    </row>
    <row r="67" spans="1:43" s="3" customFormat="1" ht="12.75">
      <c r="A67" s="8"/>
      <c r="B67" s="1099"/>
      <c r="C67" s="784"/>
      <c r="D67" s="1605"/>
      <c r="E67" s="1605"/>
      <c r="F67" s="678"/>
      <c r="G67" s="1086"/>
      <c r="H67" s="1086"/>
      <c r="I67" s="1087"/>
      <c r="J67" s="1088"/>
      <c r="K67" s="1605"/>
      <c r="L67" s="1605"/>
      <c r="M67" s="678"/>
      <c r="N67" s="1085"/>
      <c r="O67" s="1086"/>
      <c r="P67" s="1087"/>
      <c r="Q67" s="1088"/>
      <c r="R67" s="1605"/>
      <c r="S67" s="1605"/>
      <c r="T67" s="678"/>
      <c r="U67" s="1085"/>
      <c r="V67" s="1087"/>
      <c r="W67" s="1086"/>
      <c r="X67" s="1088"/>
      <c r="Y67" s="1605"/>
      <c r="Z67" s="678"/>
      <c r="AA67" s="1085"/>
      <c r="AB67" s="1086"/>
      <c r="AC67" s="1086"/>
      <c r="AD67" s="1088"/>
      <c r="AE67" s="1605"/>
      <c r="AF67" s="750"/>
      <c r="AG67" s="1579"/>
      <c r="AH67" s="1045"/>
      <c r="AI67" s="783"/>
      <c r="AJ67" s="1046"/>
      <c r="AK67" s="930"/>
      <c r="AL67" s="678"/>
      <c r="AM67" s="782"/>
      <c r="AN67" s="783"/>
      <c r="AO67" s="783"/>
      <c r="AP67" s="786"/>
      <c r="AQ67" s="166"/>
    </row>
    <row r="68" spans="1:43" s="3" customFormat="1" ht="12.75">
      <c r="A68" s="874" t="s">
        <v>117</v>
      </c>
      <c r="B68" s="538">
        <v>20</v>
      </c>
      <c r="C68" s="363" t="s">
        <v>144</v>
      </c>
      <c r="D68" s="1149"/>
      <c r="E68" s="1149"/>
      <c r="F68" s="115"/>
      <c r="G68" s="1078"/>
      <c r="H68" s="1078"/>
      <c r="I68" s="879"/>
      <c r="J68" s="1079"/>
      <c r="K68" s="1149" t="s">
        <v>144</v>
      </c>
      <c r="L68" s="1149"/>
      <c r="M68" s="115" t="s">
        <v>503</v>
      </c>
      <c r="N68" s="768"/>
      <c r="O68" s="787"/>
      <c r="P68" s="788"/>
      <c r="Q68" s="755"/>
      <c r="R68" s="1149" t="s">
        <v>144</v>
      </c>
      <c r="S68" s="1149"/>
      <c r="T68" s="115" t="s">
        <v>321</v>
      </c>
      <c r="U68" s="375"/>
      <c r="V68" s="284"/>
      <c r="W68" s="376"/>
      <c r="X68" s="363"/>
      <c r="Y68" s="929"/>
      <c r="Z68" s="115"/>
      <c r="AA68" s="375"/>
      <c r="AB68" s="376"/>
      <c r="AC68" s="376"/>
      <c r="AD68" s="363"/>
      <c r="AE68" s="929"/>
      <c r="AF68" s="236"/>
      <c r="AG68" s="862"/>
      <c r="AH68" s="862"/>
      <c r="AI68" s="376"/>
      <c r="AJ68" s="1037"/>
      <c r="AK68" s="929"/>
      <c r="AL68" s="158"/>
      <c r="AM68" s="375"/>
      <c r="AN68" s="376"/>
      <c r="AO68" s="376"/>
      <c r="AP68" s="284"/>
      <c r="AQ68" s="1144"/>
    </row>
    <row r="69" spans="1:43" s="3" customFormat="1" ht="12.75">
      <c r="A69" s="874"/>
      <c r="B69" s="538"/>
      <c r="C69" s="363"/>
      <c r="D69" s="929"/>
      <c r="E69" s="929"/>
      <c r="F69" s="115"/>
      <c r="G69" s="376"/>
      <c r="H69" s="376"/>
      <c r="I69" s="284"/>
      <c r="J69" s="363"/>
      <c r="K69" s="929"/>
      <c r="L69" s="929"/>
      <c r="M69" s="115"/>
      <c r="N69" s="768"/>
      <c r="O69" s="787"/>
      <c r="P69" s="788"/>
      <c r="Q69" s="1038"/>
      <c r="R69" s="929"/>
      <c r="S69" s="929"/>
      <c r="T69" s="115"/>
      <c r="U69" s="375"/>
      <c r="V69" s="284"/>
      <c r="W69" s="376"/>
      <c r="X69" s="363"/>
      <c r="Y69" s="929"/>
      <c r="Z69" s="115"/>
      <c r="AA69" s="375"/>
      <c r="AB69" s="376"/>
      <c r="AC69" s="376"/>
      <c r="AD69" s="363"/>
      <c r="AE69" s="929"/>
      <c r="AF69" s="236"/>
      <c r="AG69" s="862"/>
      <c r="AH69" s="862"/>
      <c r="AI69" s="376"/>
      <c r="AJ69" s="1037"/>
      <c r="AK69" s="929"/>
      <c r="AL69" s="158"/>
      <c r="AM69" s="375"/>
      <c r="AN69" s="376"/>
      <c r="AO69" s="376"/>
      <c r="AP69" s="284"/>
      <c r="AQ69" s="165"/>
    </row>
    <row r="70" spans="1:43" s="3" customFormat="1" ht="12.75">
      <c r="A70" s="874"/>
      <c r="B70" s="538"/>
      <c r="C70" s="363"/>
      <c r="D70" s="929"/>
      <c r="E70" s="929"/>
      <c r="F70" s="115"/>
      <c r="G70" s="376"/>
      <c r="H70" s="376"/>
      <c r="I70" s="284"/>
      <c r="J70" s="363"/>
      <c r="K70" s="929"/>
      <c r="L70" s="929"/>
      <c r="M70" s="115"/>
      <c r="N70" s="596"/>
      <c r="O70" s="597"/>
      <c r="P70" s="598"/>
      <c r="Q70" s="992"/>
      <c r="R70" s="929"/>
      <c r="S70" s="929"/>
      <c r="T70" s="115"/>
      <c r="U70" s="375"/>
      <c r="V70" s="284"/>
      <c r="W70" s="376"/>
      <c r="X70" s="363"/>
      <c r="Y70" s="929"/>
      <c r="Z70" s="115"/>
      <c r="AA70" s="375"/>
      <c r="AB70" s="376"/>
      <c r="AC70" s="376"/>
      <c r="AD70" s="363"/>
      <c r="AE70" s="929"/>
      <c r="AF70" s="236"/>
      <c r="AG70" s="862"/>
      <c r="AH70" s="862"/>
      <c r="AI70" s="376"/>
      <c r="AJ70" s="1037"/>
      <c r="AK70" s="929"/>
      <c r="AL70" s="158"/>
      <c r="AM70" s="375"/>
      <c r="AN70" s="376"/>
      <c r="AO70" s="376"/>
      <c r="AP70" s="284"/>
      <c r="AQ70" s="165"/>
    </row>
    <row r="71" spans="1:43" s="3" customFormat="1" ht="12.75">
      <c r="A71" s="874"/>
      <c r="B71" s="538"/>
      <c r="C71" s="363"/>
      <c r="D71" s="929"/>
      <c r="E71" s="929"/>
      <c r="F71" s="115"/>
      <c r="G71" s="376"/>
      <c r="H71" s="376"/>
      <c r="I71" s="284"/>
      <c r="J71" s="363"/>
      <c r="K71" s="929"/>
      <c r="L71" s="929"/>
      <c r="M71" s="115"/>
      <c r="N71" s="596"/>
      <c r="O71" s="597"/>
      <c r="P71" s="598"/>
      <c r="Q71" s="1096"/>
      <c r="R71" s="929"/>
      <c r="S71" s="929"/>
      <c r="T71" s="115"/>
      <c r="U71" s="375"/>
      <c r="V71" s="284"/>
      <c r="W71" s="376"/>
      <c r="X71" s="363"/>
      <c r="Y71" s="929"/>
      <c r="Z71" s="115"/>
      <c r="AA71" s="375"/>
      <c r="AB71" s="376"/>
      <c r="AC71" s="376"/>
      <c r="AD71" s="363"/>
      <c r="AE71" s="929"/>
      <c r="AF71" s="236"/>
      <c r="AG71" s="862"/>
      <c r="AH71" s="862"/>
      <c r="AI71" s="376"/>
      <c r="AJ71" s="1037"/>
      <c r="AK71" s="929"/>
      <c r="AL71" s="158"/>
      <c r="AM71" s="375"/>
      <c r="AN71" s="376"/>
      <c r="AO71" s="376"/>
      <c r="AP71" s="284"/>
      <c r="AQ71" s="165"/>
    </row>
    <row r="72" spans="1:43" s="3" customFormat="1" ht="12.75">
      <c r="A72" s="874"/>
      <c r="B72" s="538"/>
      <c r="C72" s="363"/>
      <c r="D72" s="929"/>
      <c r="E72" s="929"/>
      <c r="F72" s="115"/>
      <c r="G72" s="376"/>
      <c r="H72" s="376"/>
      <c r="I72" s="284"/>
      <c r="J72" s="363"/>
      <c r="K72" s="929"/>
      <c r="L72" s="929"/>
      <c r="M72" s="115"/>
      <c r="N72" s="768"/>
      <c r="O72" s="1100"/>
      <c r="P72" s="1101"/>
      <c r="Q72" s="1102"/>
      <c r="R72" s="929"/>
      <c r="S72" s="929"/>
      <c r="T72" s="115"/>
      <c r="U72" s="375"/>
      <c r="V72" s="284"/>
      <c r="W72" s="376"/>
      <c r="X72" s="363"/>
      <c r="Y72" s="929"/>
      <c r="Z72" s="115"/>
      <c r="AA72" s="375"/>
      <c r="AB72" s="376"/>
      <c r="AC72" s="376"/>
      <c r="AD72" s="363"/>
      <c r="AE72" s="929"/>
      <c r="AF72" s="236"/>
      <c r="AG72" s="862"/>
      <c r="AH72" s="862"/>
      <c r="AI72" s="376"/>
      <c r="AJ72" s="1037"/>
      <c r="AK72" s="929"/>
      <c r="AL72" s="158"/>
      <c r="AM72" s="375"/>
      <c r="AN72" s="376"/>
      <c r="AO72" s="376"/>
      <c r="AP72" s="284"/>
      <c r="AQ72" s="165"/>
    </row>
    <row r="73" spans="1:43" s="3" customFormat="1" ht="12.75">
      <c r="A73" s="874"/>
      <c r="B73" s="538"/>
      <c r="C73" s="363"/>
      <c r="D73" s="929"/>
      <c r="E73" s="929"/>
      <c r="F73" s="115"/>
      <c r="G73" s="376"/>
      <c r="H73" s="376"/>
      <c r="I73" s="284"/>
      <c r="J73" s="363"/>
      <c r="K73" s="929"/>
      <c r="L73" s="929"/>
      <c r="M73" s="115"/>
      <c r="N73" s="1089"/>
      <c r="O73" s="1090"/>
      <c r="P73" s="1103"/>
      <c r="Q73" s="1104"/>
      <c r="R73" s="1149"/>
      <c r="S73" s="1149"/>
      <c r="T73" s="115"/>
      <c r="U73" s="1077"/>
      <c r="V73" s="879"/>
      <c r="W73" s="1078"/>
      <c r="X73" s="1079"/>
      <c r="Y73" s="1149"/>
      <c r="Z73" s="115"/>
      <c r="AA73" s="1077"/>
      <c r="AB73" s="1078"/>
      <c r="AC73" s="1078"/>
      <c r="AD73" s="1079"/>
      <c r="AE73" s="1149"/>
      <c r="AF73" s="236"/>
      <c r="AG73" s="1573"/>
      <c r="AH73" s="862"/>
      <c r="AI73" s="376"/>
      <c r="AJ73" s="1037"/>
      <c r="AK73" s="929"/>
      <c r="AL73" s="158"/>
      <c r="AM73" s="375"/>
      <c r="AN73" s="376"/>
      <c r="AO73" s="376"/>
      <c r="AP73" s="284"/>
      <c r="AQ73" s="165"/>
    </row>
    <row r="74" spans="1:43" s="95" customFormat="1" ht="12.75">
      <c r="A74" s="1482" t="s">
        <v>117</v>
      </c>
      <c r="B74" s="1032">
        <v>21</v>
      </c>
      <c r="C74" s="668" t="s">
        <v>148</v>
      </c>
      <c r="D74" s="1150" t="s">
        <v>148</v>
      </c>
      <c r="E74" s="1150"/>
      <c r="F74" s="371" t="s">
        <v>149</v>
      </c>
      <c r="G74" s="1060"/>
      <c r="H74" s="1061"/>
      <c r="I74" s="1062"/>
      <c r="J74" s="1063"/>
      <c r="K74" s="1150"/>
      <c r="L74" s="1150"/>
      <c r="M74" s="374"/>
      <c r="N74" s="357"/>
      <c r="O74" s="358"/>
      <c r="P74" s="1105"/>
      <c r="Q74" s="359"/>
      <c r="R74" s="1200"/>
      <c r="S74" s="1453"/>
      <c r="T74" s="371"/>
      <c r="U74" s="1585"/>
      <c r="V74" s="1481"/>
      <c r="W74" s="1586"/>
      <c r="X74" s="1587"/>
      <c r="Y74" s="1150"/>
      <c r="Z74" s="374"/>
      <c r="AA74" s="1585"/>
      <c r="AB74" s="1586"/>
      <c r="AC74" s="1586"/>
      <c r="AD74" s="1587"/>
      <c r="AE74" s="1150"/>
      <c r="AF74" s="371"/>
      <c r="AG74" s="1588"/>
      <c r="AH74" s="1589"/>
      <c r="AI74" s="669"/>
      <c r="AJ74" s="1590"/>
      <c r="AK74" s="1453" t="s">
        <v>148</v>
      </c>
      <c r="AL74" s="374" t="s">
        <v>325</v>
      </c>
      <c r="AM74" s="670" t="s">
        <v>153</v>
      </c>
      <c r="AN74" s="669" t="s">
        <v>410</v>
      </c>
      <c r="AO74" s="669">
        <v>16</v>
      </c>
      <c r="AP74" s="668" t="s">
        <v>343</v>
      </c>
      <c r="AQ74" s="258"/>
    </row>
    <row r="75" spans="1:43" s="3" customFormat="1" ht="14.25" customHeight="1">
      <c r="A75" s="8"/>
      <c r="B75" s="538"/>
      <c r="C75" s="363"/>
      <c r="D75" s="1149"/>
      <c r="E75" s="1149"/>
      <c r="F75" s="115"/>
      <c r="G75" s="375"/>
      <c r="H75" s="376"/>
      <c r="I75" s="284"/>
      <c r="J75" s="363"/>
      <c r="K75" s="1606"/>
      <c r="L75" s="1606"/>
      <c r="M75" s="115"/>
      <c r="N75" s="375"/>
      <c r="O75" s="376"/>
      <c r="P75" s="284"/>
      <c r="Q75" s="363"/>
      <c r="R75" s="1606"/>
      <c r="S75" s="1606"/>
      <c r="T75" s="115"/>
      <c r="U75" s="375"/>
      <c r="V75" s="284"/>
      <c r="W75" s="376"/>
      <c r="X75" s="363"/>
      <c r="Y75" s="929"/>
      <c r="Z75" s="115"/>
      <c r="AA75" s="375"/>
      <c r="AB75" s="376"/>
      <c r="AC75" s="376"/>
      <c r="AD75" s="363"/>
      <c r="AE75" s="929"/>
      <c r="AF75" s="236"/>
      <c r="AG75" s="862"/>
      <c r="AH75" s="862"/>
      <c r="AI75" s="376"/>
      <c r="AJ75" s="1037"/>
      <c r="AK75" s="929"/>
      <c r="AL75" s="115"/>
      <c r="AM75" s="375"/>
      <c r="AN75" s="376"/>
      <c r="AO75" s="376"/>
      <c r="AP75" s="363"/>
      <c r="AQ75" s="168"/>
    </row>
    <row r="76" spans="1:43" s="3" customFormat="1" ht="15" customHeight="1" thickBot="1">
      <c r="A76" s="8"/>
      <c r="B76" s="1080"/>
      <c r="C76" s="825"/>
      <c r="D76" s="1462"/>
      <c r="E76" s="1462"/>
      <c r="F76" s="679"/>
      <c r="G76" s="824"/>
      <c r="H76" s="824"/>
      <c r="I76" s="1059"/>
      <c r="J76" s="825"/>
      <c r="K76" s="1462"/>
      <c r="L76" s="1462"/>
      <c r="M76" s="679"/>
      <c r="N76" s="812"/>
      <c r="O76" s="824"/>
      <c r="P76" s="1059"/>
      <c r="Q76" s="825"/>
      <c r="R76" s="1462"/>
      <c r="S76" s="1462"/>
      <c r="T76" s="679"/>
      <c r="U76" s="812"/>
      <c r="V76" s="1059"/>
      <c r="W76" s="824"/>
      <c r="X76" s="825"/>
      <c r="Y76" s="1462"/>
      <c r="Z76" s="679"/>
      <c r="AA76" s="812"/>
      <c r="AB76" s="824"/>
      <c r="AC76" s="824"/>
      <c r="AD76" s="825"/>
      <c r="AE76" s="1462"/>
      <c r="AF76" s="1581"/>
      <c r="AG76" s="1582"/>
      <c r="AH76" s="1582"/>
      <c r="AI76" s="824"/>
      <c r="AJ76" s="1591"/>
      <c r="AK76" s="1462"/>
      <c r="AL76" s="1581"/>
      <c r="AM76" s="812"/>
      <c r="AN76" s="824"/>
      <c r="AO76" s="824"/>
      <c r="AP76" s="1059"/>
      <c r="AQ76" s="169"/>
    </row>
    <row r="77" spans="1:43" s="3" customFormat="1" ht="13.5" thickTop="1">
      <c r="A77" s="8"/>
      <c r="B77" s="538">
        <v>22</v>
      </c>
      <c r="C77" s="363" t="s">
        <v>151</v>
      </c>
      <c r="D77" s="929"/>
      <c r="E77" s="929"/>
      <c r="F77" s="115"/>
      <c r="G77" s="376"/>
      <c r="H77" s="376"/>
      <c r="I77" s="284"/>
      <c r="J77" s="363"/>
      <c r="K77" s="929"/>
      <c r="L77" s="929"/>
      <c r="M77" s="115"/>
      <c r="N77" s="375"/>
      <c r="O77" s="376"/>
      <c r="P77" s="284"/>
      <c r="Q77" s="363"/>
      <c r="R77" s="929"/>
      <c r="S77" s="929"/>
      <c r="T77" s="115"/>
      <c r="U77" s="375"/>
      <c r="V77" s="284"/>
      <c r="W77" s="376"/>
      <c r="X77" s="363"/>
      <c r="Y77" s="929"/>
      <c r="Z77" s="115"/>
      <c r="AA77" s="375"/>
      <c r="AB77" s="376"/>
      <c r="AC77" s="376"/>
      <c r="AD77" s="363"/>
      <c r="AE77" s="929" t="s">
        <v>151</v>
      </c>
      <c r="AF77" s="236" t="s">
        <v>315</v>
      </c>
      <c r="AG77" s="1039"/>
      <c r="AH77" s="862"/>
      <c r="AI77" s="376"/>
      <c r="AJ77" s="1037"/>
      <c r="AK77" s="929"/>
      <c r="AL77" s="158"/>
      <c r="AM77" s="375"/>
      <c r="AN77" s="376"/>
      <c r="AO77" s="376"/>
      <c r="AP77" s="1040"/>
      <c r="AQ77" s="168"/>
    </row>
    <row r="78" spans="1:43" s="3" customFormat="1" ht="12.75">
      <c r="A78" s="8" t="s">
        <v>351</v>
      </c>
      <c r="B78" s="538"/>
      <c r="C78" s="363"/>
      <c r="D78" s="929"/>
      <c r="E78" s="929"/>
      <c r="F78" s="115"/>
      <c r="G78" s="376"/>
      <c r="H78" s="376"/>
      <c r="I78" s="284"/>
      <c r="J78" s="363"/>
      <c r="K78" s="929"/>
      <c r="L78" s="929"/>
      <c r="M78" s="115"/>
      <c r="N78" s="375"/>
      <c r="O78" s="376"/>
      <c r="P78" s="284"/>
      <c r="Q78" s="363"/>
      <c r="R78" s="929"/>
      <c r="S78" s="929"/>
      <c r="T78" s="115"/>
      <c r="U78" s="375"/>
      <c r="V78" s="284"/>
      <c r="W78" s="376"/>
      <c r="X78" s="363"/>
      <c r="Y78" s="929"/>
      <c r="Z78" s="115"/>
      <c r="AA78" s="375"/>
      <c r="AB78" s="376"/>
      <c r="AC78" s="376"/>
      <c r="AD78" s="363"/>
      <c r="AE78" s="929"/>
      <c r="AF78" s="236"/>
      <c r="AG78" s="375"/>
      <c r="AH78" s="862"/>
      <c r="AI78" s="376"/>
      <c r="AJ78" s="1037"/>
      <c r="AK78" s="929"/>
      <c r="AL78" s="158"/>
      <c r="AM78" s="375"/>
      <c r="AN78" s="376"/>
      <c r="AO78" s="376"/>
      <c r="AP78" s="1040"/>
      <c r="AQ78" s="168"/>
    </row>
    <row r="79" spans="1:43" s="3" customFormat="1" ht="12.75">
      <c r="A79" s="8"/>
      <c r="B79" s="538"/>
      <c r="C79" s="363"/>
      <c r="D79" s="929"/>
      <c r="E79" s="929"/>
      <c r="F79" s="115"/>
      <c r="G79" s="783"/>
      <c r="H79" s="783"/>
      <c r="I79" s="786"/>
      <c r="J79" s="784"/>
      <c r="K79" s="929"/>
      <c r="L79" s="929"/>
      <c r="M79" s="115"/>
      <c r="N79" s="375"/>
      <c r="O79" s="376"/>
      <c r="P79" s="284"/>
      <c r="Q79" s="363"/>
      <c r="R79" s="929"/>
      <c r="S79" s="929"/>
      <c r="T79" s="115"/>
      <c r="U79" s="375"/>
      <c r="V79" s="284"/>
      <c r="W79" s="376"/>
      <c r="X79" s="363"/>
      <c r="Y79" s="929"/>
      <c r="Z79" s="115"/>
      <c r="AA79" s="375"/>
      <c r="AB79" s="376"/>
      <c r="AC79" s="376"/>
      <c r="AD79" s="363"/>
      <c r="AE79" s="929"/>
      <c r="AF79" s="236"/>
      <c r="AG79" s="1039"/>
      <c r="AH79" s="862"/>
      <c r="AI79" s="376"/>
      <c r="AJ79" s="1037"/>
      <c r="AK79" s="929"/>
      <c r="AL79" s="158"/>
      <c r="AM79" s="375"/>
      <c r="AN79" s="376"/>
      <c r="AO79" s="376"/>
      <c r="AP79" s="1040"/>
      <c r="AQ79" s="168"/>
    </row>
    <row r="80" spans="1:43" s="3" customFormat="1" ht="12.75">
      <c r="A80" s="8"/>
      <c r="B80" s="1032">
        <v>23</v>
      </c>
      <c r="C80" s="668" t="s">
        <v>134</v>
      </c>
      <c r="D80" s="1453"/>
      <c r="E80" s="1453"/>
      <c r="F80" s="934"/>
      <c r="G80" s="1060"/>
      <c r="H80" s="1061"/>
      <c r="I80" s="1062"/>
      <c r="J80" s="1063"/>
      <c r="K80" s="1453"/>
      <c r="L80" s="1453"/>
      <c r="M80" s="374"/>
      <c r="N80" s="670"/>
      <c r="O80" s="669"/>
      <c r="P80" s="671"/>
      <c r="Q80" s="668"/>
      <c r="R80" s="1200" t="s">
        <v>134</v>
      </c>
      <c r="S80" s="929"/>
      <c r="T80" s="1464" t="s">
        <v>702</v>
      </c>
      <c r="U80" s="670"/>
      <c r="V80" s="671"/>
      <c r="W80" s="669"/>
      <c r="X80" s="668"/>
      <c r="Y80" s="1610"/>
      <c r="Z80" s="374"/>
      <c r="AA80" s="670"/>
      <c r="AB80" s="669"/>
      <c r="AC80" s="669"/>
      <c r="AD80" s="668"/>
      <c r="AE80" s="1453"/>
      <c r="AF80" s="371"/>
      <c r="AG80" s="1589"/>
      <c r="AH80" s="1589"/>
      <c r="AI80" s="669"/>
      <c r="AJ80" s="1590"/>
      <c r="AK80" s="1453"/>
      <c r="AL80" s="374"/>
      <c r="AM80" s="670"/>
      <c r="AN80" s="669"/>
      <c r="AO80" s="669"/>
      <c r="AP80" s="671"/>
      <c r="AQ80" s="235"/>
    </row>
    <row r="81" spans="1:43" s="3" customFormat="1" ht="12.75">
      <c r="A81" s="8"/>
      <c r="B81" s="538"/>
      <c r="C81" s="363"/>
      <c r="D81" s="929"/>
      <c r="E81" s="929"/>
      <c r="F81" s="1081"/>
      <c r="G81" s="1077"/>
      <c r="H81" s="1078"/>
      <c r="I81" s="879"/>
      <c r="J81" s="1079"/>
      <c r="K81" s="929"/>
      <c r="L81" s="929"/>
      <c r="M81" s="115"/>
      <c r="N81" s="375"/>
      <c r="O81" s="376"/>
      <c r="P81" s="284"/>
      <c r="Q81" s="363"/>
      <c r="R81" s="1149"/>
      <c r="S81" s="1149"/>
      <c r="T81" s="115"/>
      <c r="U81" s="375"/>
      <c r="V81" s="284"/>
      <c r="W81" s="376"/>
      <c r="X81" s="363"/>
      <c r="Y81" s="929"/>
      <c r="Z81" s="115"/>
      <c r="AA81" s="375"/>
      <c r="AB81" s="376"/>
      <c r="AC81" s="376"/>
      <c r="AD81" s="363"/>
      <c r="AE81" s="929"/>
      <c r="AF81" s="236"/>
      <c r="AG81" s="862"/>
      <c r="AH81" s="862"/>
      <c r="AI81" s="376"/>
      <c r="AJ81" s="1037"/>
      <c r="AK81" s="929"/>
      <c r="AL81" s="115"/>
      <c r="AM81" s="375"/>
      <c r="AN81" s="376"/>
      <c r="AO81" s="376"/>
      <c r="AP81" s="284"/>
      <c r="AQ81" s="12"/>
    </row>
    <row r="82" spans="1:43" s="3" customFormat="1" ht="12.75">
      <c r="A82" s="8"/>
      <c r="B82" s="860"/>
      <c r="C82" s="784"/>
      <c r="D82" s="1605"/>
      <c r="E82" s="1605"/>
      <c r="F82" s="771"/>
      <c r="G82" s="1085"/>
      <c r="H82" s="1086"/>
      <c r="I82" s="1087"/>
      <c r="J82" s="1088"/>
      <c r="K82" s="1605"/>
      <c r="L82" s="1605"/>
      <c r="M82" s="678"/>
      <c r="N82" s="1085"/>
      <c r="O82" s="1086"/>
      <c r="P82" s="1087"/>
      <c r="Q82" s="1088"/>
      <c r="R82" s="1605"/>
      <c r="S82" s="1605"/>
      <c r="T82" s="678"/>
      <c r="U82" s="1120"/>
      <c r="V82" s="1592"/>
      <c r="W82" s="1593"/>
      <c r="X82" s="1594"/>
      <c r="Y82" s="1605"/>
      <c r="Z82" s="678"/>
      <c r="AA82" s="1085"/>
      <c r="AB82" s="1086"/>
      <c r="AC82" s="1086"/>
      <c r="AD82" s="1088"/>
      <c r="AE82" s="1605"/>
      <c r="AF82" s="750"/>
      <c r="AG82" s="1579"/>
      <c r="AH82" s="1045"/>
      <c r="AI82" s="783"/>
      <c r="AJ82" s="1046"/>
      <c r="AK82" s="930"/>
      <c r="AL82" s="678"/>
      <c r="AM82" s="782"/>
      <c r="AN82" s="783"/>
      <c r="AO82" s="783"/>
      <c r="AP82" s="786"/>
      <c r="AQ82" s="20"/>
    </row>
    <row r="83" spans="1:43" s="3" customFormat="1" ht="12.75">
      <c r="A83" s="8"/>
      <c r="B83" s="538">
        <v>24</v>
      </c>
      <c r="C83" s="363" t="s">
        <v>137</v>
      </c>
      <c r="D83" s="929"/>
      <c r="E83" s="1149"/>
      <c r="F83" s="913"/>
      <c r="G83" s="1077"/>
      <c r="H83" s="1078"/>
      <c r="I83" s="879"/>
      <c r="J83" s="1079"/>
      <c r="K83" s="929"/>
      <c r="L83" s="929"/>
      <c r="M83" s="115"/>
      <c r="N83" s="1077"/>
      <c r="O83" s="1078"/>
      <c r="P83" s="879"/>
      <c r="Q83" s="1079"/>
      <c r="R83" s="1149"/>
      <c r="S83" s="1149"/>
      <c r="T83" s="115"/>
      <c r="U83" s="1077"/>
      <c r="V83" s="879"/>
      <c r="W83" s="1078"/>
      <c r="X83" s="1079"/>
      <c r="Y83" s="1611" t="s">
        <v>137</v>
      </c>
      <c r="Z83" s="115" t="s">
        <v>551</v>
      </c>
      <c r="AA83" s="1077"/>
      <c r="AB83" s="1078"/>
      <c r="AC83" s="1078"/>
      <c r="AD83" s="1079"/>
      <c r="AE83" s="1149"/>
      <c r="AF83" s="236"/>
      <c r="AG83" s="1573"/>
      <c r="AH83" s="862"/>
      <c r="AI83" s="376"/>
      <c r="AJ83" s="1037"/>
      <c r="AK83" s="929"/>
      <c r="AL83" s="158"/>
      <c r="AM83" s="375"/>
      <c r="AN83" s="376"/>
      <c r="AO83" s="376"/>
      <c r="AP83" s="284"/>
      <c r="AQ83" s="12"/>
    </row>
    <row r="84" spans="1:43" s="3" customFormat="1" ht="12.75">
      <c r="A84" s="8"/>
      <c r="B84" s="538"/>
      <c r="C84" s="363"/>
      <c r="D84" s="1149"/>
      <c r="E84" s="1149"/>
      <c r="F84" s="115"/>
      <c r="G84" s="1077"/>
      <c r="H84" s="1078"/>
      <c r="I84" s="879"/>
      <c r="J84" s="1079"/>
      <c r="K84" s="1149"/>
      <c r="L84" s="1149"/>
      <c r="M84" s="778"/>
      <c r="N84" s="1077"/>
      <c r="O84" s="1078"/>
      <c r="P84" s="879"/>
      <c r="Q84" s="1079"/>
      <c r="R84" s="1149"/>
      <c r="S84" s="1149"/>
      <c r="T84" s="115"/>
      <c r="U84" s="1077"/>
      <c r="V84" s="879"/>
      <c r="W84" s="1078"/>
      <c r="X84" s="1079"/>
      <c r="Y84" s="1149"/>
      <c r="Z84" s="115"/>
      <c r="AA84" s="1077"/>
      <c r="AB84" s="1078"/>
      <c r="AC84" s="1078"/>
      <c r="AD84" s="1079"/>
      <c r="AE84" s="1149"/>
      <c r="AF84" s="236"/>
      <c r="AG84" s="1573"/>
      <c r="AH84" s="862"/>
      <c r="AI84" s="376"/>
      <c r="AJ84" s="1037"/>
      <c r="AK84" s="929"/>
      <c r="AL84" s="158"/>
      <c r="AM84" s="375"/>
      <c r="AN84" s="376"/>
      <c r="AO84" s="376"/>
      <c r="AP84" s="284"/>
      <c r="AQ84" s="12"/>
    </row>
    <row r="85" spans="1:43" s="3" customFormat="1" ht="12.75">
      <c r="A85" s="8"/>
      <c r="B85" s="860"/>
      <c r="C85" s="784"/>
      <c r="D85" s="1605"/>
      <c r="E85" s="1605"/>
      <c r="F85" s="771"/>
      <c r="G85" s="1086"/>
      <c r="H85" s="1086"/>
      <c r="I85" s="1087"/>
      <c r="J85" s="1088"/>
      <c r="K85" s="1605"/>
      <c r="L85" s="1605"/>
      <c r="M85" s="678"/>
      <c r="N85" s="1085"/>
      <c r="O85" s="1086"/>
      <c r="P85" s="1087"/>
      <c r="Q85" s="1088"/>
      <c r="R85" s="1605"/>
      <c r="S85" s="1605"/>
      <c r="T85" s="678"/>
      <c r="U85" s="1085"/>
      <c r="V85" s="1087"/>
      <c r="W85" s="1086"/>
      <c r="X85" s="1088"/>
      <c r="Y85" s="1605"/>
      <c r="Z85" s="678"/>
      <c r="AA85" s="1085"/>
      <c r="AB85" s="1086"/>
      <c r="AC85" s="1086"/>
      <c r="AD85" s="1088"/>
      <c r="AE85" s="1605"/>
      <c r="AF85" s="750"/>
      <c r="AG85" s="1579"/>
      <c r="AH85" s="1045"/>
      <c r="AI85" s="783"/>
      <c r="AJ85" s="1046"/>
      <c r="AK85" s="930"/>
      <c r="AL85" s="678"/>
      <c r="AM85" s="782"/>
      <c r="AN85" s="783"/>
      <c r="AO85" s="783"/>
      <c r="AP85" s="786"/>
      <c r="AQ85" s="20"/>
    </row>
    <row r="86" spans="1:43" s="3" customFormat="1" ht="12.75">
      <c r="A86" s="8"/>
      <c r="B86" s="538">
        <v>25</v>
      </c>
      <c r="C86" s="363" t="s">
        <v>140</v>
      </c>
      <c r="D86" s="1149"/>
      <c r="E86" s="1149"/>
      <c r="F86" s="1081"/>
      <c r="G86" s="1077"/>
      <c r="H86" s="1078"/>
      <c r="I86" s="879"/>
      <c r="J86" s="1079"/>
      <c r="K86" s="1149"/>
      <c r="L86" s="1149"/>
      <c r="M86" s="115"/>
      <c r="N86" s="1077"/>
      <c r="O86" s="1078"/>
      <c r="P86" s="879"/>
      <c r="Q86" s="1079"/>
      <c r="R86" s="1925" t="s">
        <v>140</v>
      </c>
      <c r="S86" s="1606"/>
      <c r="T86" s="115" t="s">
        <v>397</v>
      </c>
      <c r="U86" s="375"/>
      <c r="V86" s="284"/>
      <c r="W86" s="376"/>
      <c r="X86" s="363"/>
      <c r="Y86" s="1149"/>
      <c r="Z86" s="115"/>
      <c r="AA86" s="1077"/>
      <c r="AB86" s="1078"/>
      <c r="AC86" s="1078"/>
      <c r="AD86" s="1079"/>
      <c r="AE86" s="1149"/>
      <c r="AF86" s="236"/>
      <c r="AG86" s="1573"/>
      <c r="AH86" s="862"/>
      <c r="AI86" s="376"/>
      <c r="AJ86" s="1037"/>
      <c r="AK86" s="929"/>
      <c r="AL86" s="158"/>
      <c r="AM86" s="375"/>
      <c r="AN86" s="376"/>
      <c r="AO86" s="376"/>
      <c r="AP86" s="284"/>
      <c r="AQ86" s="12" t="s">
        <v>1</v>
      </c>
    </row>
    <row r="87" spans="1:43" s="3" customFormat="1" ht="12.75">
      <c r="A87" s="8"/>
      <c r="B87" s="538"/>
      <c r="C87" s="363"/>
      <c r="D87" s="1149"/>
      <c r="E87" s="1149"/>
      <c r="F87" s="1081"/>
      <c r="G87" s="1077"/>
      <c r="H87" s="1078"/>
      <c r="I87" s="879"/>
      <c r="J87" s="1079"/>
      <c r="K87" s="1149"/>
      <c r="L87" s="1149"/>
      <c r="M87" s="115"/>
      <c r="N87" s="1077"/>
      <c r="O87" s="1078"/>
      <c r="P87" s="879"/>
      <c r="Q87" s="1079"/>
      <c r="R87" s="1149"/>
      <c r="S87" s="1149"/>
      <c r="T87" s="115"/>
      <c r="U87" s="375"/>
      <c r="V87" s="284"/>
      <c r="W87" s="376"/>
      <c r="X87" s="363"/>
      <c r="Y87" s="1149"/>
      <c r="Z87" s="115"/>
      <c r="AA87" s="1077"/>
      <c r="AB87" s="1078"/>
      <c r="AC87" s="1078"/>
      <c r="AD87" s="1079"/>
      <c r="AE87" s="1149"/>
      <c r="AF87" s="236"/>
      <c r="AG87" s="1573"/>
      <c r="AH87" s="862"/>
      <c r="AI87" s="376"/>
      <c r="AJ87" s="1037"/>
      <c r="AK87" s="929"/>
      <c r="AL87" s="158"/>
      <c r="AM87" s="375"/>
      <c r="AN87" s="376"/>
      <c r="AO87" s="376"/>
      <c r="AP87" s="284"/>
      <c r="AQ87" s="12"/>
    </row>
    <row r="88" spans="1:43" s="3" customFormat="1" ht="12.75">
      <c r="A88" s="8"/>
      <c r="B88" s="860"/>
      <c r="C88" s="784"/>
      <c r="D88" s="1605"/>
      <c r="E88" s="1605"/>
      <c r="F88" s="771"/>
      <c r="G88" s="1086"/>
      <c r="H88" s="1086"/>
      <c r="I88" s="1087"/>
      <c r="J88" s="1088"/>
      <c r="K88" s="1605"/>
      <c r="L88" s="1605"/>
      <c r="M88" s="678"/>
      <c r="N88" s="1085"/>
      <c r="O88" s="1086"/>
      <c r="P88" s="1087"/>
      <c r="Q88" s="1088"/>
      <c r="R88" s="1605"/>
      <c r="S88" s="1605"/>
      <c r="T88" s="678"/>
      <c r="U88" s="1120"/>
      <c r="V88" s="1595"/>
      <c r="W88" s="1593"/>
      <c r="X88" s="1594"/>
      <c r="Y88" s="1605"/>
      <c r="Z88" s="678"/>
      <c r="AA88" s="1085"/>
      <c r="AB88" s="1086"/>
      <c r="AC88" s="1086"/>
      <c r="AD88" s="1088"/>
      <c r="AE88" s="1605"/>
      <c r="AF88" s="750"/>
      <c r="AG88" s="1579"/>
      <c r="AH88" s="1045"/>
      <c r="AI88" s="783"/>
      <c r="AJ88" s="1046"/>
      <c r="AK88" s="930"/>
      <c r="AL88" s="678"/>
      <c r="AM88" s="782"/>
      <c r="AN88" s="783"/>
      <c r="AO88" s="783"/>
      <c r="AP88" s="786"/>
      <c r="AQ88" s="20"/>
    </row>
    <row r="89" spans="1:43" s="3" customFormat="1" ht="12.75">
      <c r="A89" s="8"/>
      <c r="B89" s="1032">
        <v>26</v>
      </c>
      <c r="C89" s="668" t="s">
        <v>142</v>
      </c>
      <c r="D89" s="1149" t="s">
        <v>142</v>
      </c>
      <c r="E89" s="929" t="s">
        <v>559</v>
      </c>
      <c r="F89" s="718" t="s">
        <v>537</v>
      </c>
      <c r="G89" s="1585"/>
      <c r="H89" s="1586"/>
      <c r="I89" s="1481"/>
      <c r="J89" s="1587"/>
      <c r="K89" s="1150"/>
      <c r="L89" s="1150"/>
      <c r="M89" s="374"/>
      <c r="N89" s="1585"/>
      <c r="O89" s="1586"/>
      <c r="P89" s="1481"/>
      <c r="Q89" s="1587"/>
      <c r="R89" s="1150"/>
      <c r="S89" s="1150"/>
      <c r="T89" s="374"/>
      <c r="U89" s="1585"/>
      <c r="V89" s="1481"/>
      <c r="W89" s="1586"/>
      <c r="X89" s="1587"/>
      <c r="Y89" s="1150" t="s">
        <v>142</v>
      </c>
      <c r="Z89" s="158" t="s">
        <v>552</v>
      </c>
      <c r="AA89" s="1060" t="s">
        <v>278</v>
      </c>
      <c r="AB89" s="1061"/>
      <c r="AC89" s="1061"/>
      <c r="AD89" s="1063"/>
      <c r="AE89" s="1150"/>
      <c r="AF89" s="371"/>
      <c r="AG89" s="1588"/>
      <c r="AH89" s="1589"/>
      <c r="AI89" s="669"/>
      <c r="AJ89" s="1590"/>
      <c r="AK89" s="1453"/>
      <c r="AL89" s="374"/>
      <c r="AM89" s="670"/>
      <c r="AN89" s="669"/>
      <c r="AO89" s="669"/>
      <c r="AP89" s="671"/>
      <c r="AQ89" s="235"/>
    </row>
    <row r="90" spans="1:43" s="3" customFormat="1" ht="12.75">
      <c r="A90" s="8"/>
      <c r="B90" s="538"/>
      <c r="C90" s="363"/>
      <c r="D90" s="1149"/>
      <c r="E90" s="1149"/>
      <c r="F90" s="717" t="s">
        <v>269</v>
      </c>
      <c r="G90" s="1077"/>
      <c r="H90" s="1078"/>
      <c r="I90" s="879"/>
      <c r="J90" s="1079"/>
      <c r="K90" s="1149"/>
      <c r="L90" s="1149"/>
      <c r="M90" s="115"/>
      <c r="N90" s="1077"/>
      <c r="O90" s="1078"/>
      <c r="P90" s="879"/>
      <c r="Q90" s="1079"/>
      <c r="R90" s="1149"/>
      <c r="S90" s="1149"/>
      <c r="T90" s="115"/>
      <c r="U90" s="1077"/>
      <c r="V90" s="879"/>
      <c r="W90" s="1078"/>
      <c r="X90" s="1079"/>
      <c r="Y90" s="1149"/>
      <c r="Z90" s="115"/>
      <c r="AA90" s="583" t="s">
        <v>155</v>
      </c>
      <c r="AB90" s="584" t="s">
        <v>410</v>
      </c>
      <c r="AC90" s="584">
        <v>12</v>
      </c>
      <c r="AD90" s="995">
        <v>100</v>
      </c>
      <c r="AE90" s="1149"/>
      <c r="AF90" s="236"/>
      <c r="AG90" s="1573"/>
      <c r="AH90" s="862"/>
      <c r="AI90" s="376"/>
      <c r="AJ90" s="1037"/>
      <c r="AK90" s="929"/>
      <c r="AL90" s="115"/>
      <c r="AM90" s="375"/>
      <c r="AN90" s="376"/>
      <c r="AO90" s="376"/>
      <c r="AP90" s="284"/>
      <c r="AQ90" s="12"/>
    </row>
    <row r="91" spans="1:43" s="3" customFormat="1" ht="12.75">
      <c r="A91" s="45"/>
      <c r="B91" s="860"/>
      <c r="C91" s="784"/>
      <c r="D91" s="1605"/>
      <c r="E91" s="1605"/>
      <c r="F91" s="771"/>
      <c r="G91" s="1086"/>
      <c r="H91" s="1086"/>
      <c r="I91" s="1087"/>
      <c r="J91" s="1088"/>
      <c r="K91" s="1605"/>
      <c r="L91" s="1605"/>
      <c r="M91" s="678"/>
      <c r="N91" s="1085"/>
      <c r="O91" s="1086"/>
      <c r="P91" s="1087"/>
      <c r="Q91" s="1088"/>
      <c r="R91" s="1605"/>
      <c r="S91" s="1605"/>
      <c r="T91" s="678"/>
      <c r="U91" s="1085"/>
      <c r="V91" s="1087"/>
      <c r="W91" s="1086"/>
      <c r="X91" s="1088"/>
      <c r="Y91" s="1605"/>
      <c r="Z91" s="678"/>
      <c r="AA91" s="1085"/>
      <c r="AB91" s="1086"/>
      <c r="AC91" s="1086"/>
      <c r="AD91" s="1088"/>
      <c r="AE91" s="1605"/>
      <c r="AF91" s="750"/>
      <c r="AG91" s="1579"/>
      <c r="AH91" s="1045"/>
      <c r="AI91" s="783"/>
      <c r="AJ91" s="1046"/>
      <c r="AK91" s="930"/>
      <c r="AL91" s="678"/>
      <c r="AM91" s="782"/>
      <c r="AN91" s="783"/>
      <c r="AO91" s="783"/>
      <c r="AP91" s="786"/>
      <c r="AQ91" s="20"/>
    </row>
    <row r="92" spans="1:43" ht="12.75">
      <c r="A92" s="347"/>
      <c r="B92" s="1596">
        <v>27</v>
      </c>
      <c r="C92" s="1597" t="s">
        <v>144</v>
      </c>
      <c r="D92" s="929" t="s">
        <v>144</v>
      </c>
      <c r="E92" s="929" t="s">
        <v>710</v>
      </c>
      <c r="F92" s="718" t="s">
        <v>537</v>
      </c>
      <c r="G92" s="1586"/>
      <c r="H92" s="1586"/>
      <c r="I92" s="1481"/>
      <c r="J92" s="1587"/>
      <c r="K92" s="1150" t="s">
        <v>144</v>
      </c>
      <c r="L92" s="1149"/>
      <c r="M92" s="913" t="s">
        <v>503</v>
      </c>
      <c r="N92" s="1480" t="s">
        <v>700</v>
      </c>
      <c r="O92" s="584" t="s">
        <v>145</v>
      </c>
      <c r="P92" s="585">
        <v>20</v>
      </c>
      <c r="Q92" s="780">
        <v>5000</v>
      </c>
      <c r="R92" s="1149" t="s">
        <v>144</v>
      </c>
      <c r="S92" s="1149"/>
      <c r="T92" s="115" t="s">
        <v>321</v>
      </c>
      <c r="U92" s="811"/>
      <c r="V92" s="879"/>
      <c r="W92" s="1078"/>
      <c r="X92" s="1079"/>
      <c r="Y92" s="1150"/>
      <c r="Z92" s="374"/>
      <c r="AA92" s="1585"/>
      <c r="AB92" s="1586"/>
      <c r="AC92" s="1586"/>
      <c r="AD92" s="1587"/>
      <c r="AE92" s="1150"/>
      <c r="AF92" s="371"/>
      <c r="AG92" s="1588"/>
      <c r="AH92" s="1589"/>
      <c r="AI92" s="669"/>
      <c r="AJ92" s="1590"/>
      <c r="AK92" s="1453"/>
      <c r="AL92" s="374"/>
      <c r="AM92" s="670"/>
      <c r="AN92" s="669"/>
      <c r="AO92" s="669"/>
      <c r="AP92" s="866"/>
      <c r="AQ92" s="235" t="s">
        <v>1</v>
      </c>
    </row>
    <row r="93" spans="1:43" ht="12.75">
      <c r="A93" s="348"/>
      <c r="B93" s="1112"/>
      <c r="C93" s="363"/>
      <c r="D93" s="1149"/>
      <c r="E93" s="1149"/>
      <c r="F93" s="236" t="s">
        <v>113</v>
      </c>
      <c r="G93" s="1078"/>
      <c r="H93" s="1078"/>
      <c r="I93" s="879"/>
      <c r="J93" s="1079"/>
      <c r="K93" s="1149"/>
      <c r="L93" s="1149"/>
      <c r="M93" s="115"/>
      <c r="N93" s="583" t="s">
        <v>765</v>
      </c>
      <c r="O93" s="584"/>
      <c r="P93" s="585"/>
      <c r="Q93" s="780"/>
      <c r="R93" s="1149"/>
      <c r="S93" s="1149"/>
      <c r="T93" s="115"/>
      <c r="U93" s="811"/>
      <c r="V93" s="879"/>
      <c r="W93" s="1078"/>
      <c r="X93" s="1079"/>
      <c r="Y93" s="1149"/>
      <c r="Z93" s="115"/>
      <c r="AA93" s="1077"/>
      <c r="AB93" s="1078"/>
      <c r="AC93" s="1078"/>
      <c r="AD93" s="1079"/>
      <c r="AE93" s="1149"/>
      <c r="AF93" s="236"/>
      <c r="AG93" s="1573"/>
      <c r="AH93" s="862"/>
      <c r="AI93" s="376"/>
      <c r="AJ93" s="1037"/>
      <c r="AK93" s="929"/>
      <c r="AL93" s="158"/>
      <c r="AM93" s="375"/>
      <c r="AN93" s="376"/>
      <c r="AO93" s="376"/>
      <c r="AP93" s="536"/>
      <c r="AQ93" s="12"/>
    </row>
    <row r="94" spans="1:43" ht="12.75">
      <c r="A94" s="348"/>
      <c r="B94" s="1112"/>
      <c r="C94" s="363"/>
      <c r="D94" s="1149"/>
      <c r="E94" s="1149"/>
      <c r="F94" s="115" t="s">
        <v>379</v>
      </c>
      <c r="G94" s="1078"/>
      <c r="H94" s="1078"/>
      <c r="I94" s="879"/>
      <c r="J94" s="1079"/>
      <c r="K94" s="1149"/>
      <c r="L94" s="1149"/>
      <c r="M94" s="115"/>
      <c r="N94" s="583" t="s">
        <v>766</v>
      </c>
      <c r="O94" s="584" t="s">
        <v>145</v>
      </c>
      <c r="P94" s="585">
        <v>10</v>
      </c>
      <c r="Q94" s="780">
        <v>1000</v>
      </c>
      <c r="R94" s="1149"/>
      <c r="S94" s="1149"/>
      <c r="T94" s="115"/>
      <c r="U94" s="1077"/>
      <c r="V94" s="879"/>
      <c r="W94" s="1078"/>
      <c r="X94" s="1079"/>
      <c r="Y94" s="1149"/>
      <c r="Z94" s="115"/>
      <c r="AA94" s="1077"/>
      <c r="AB94" s="1078"/>
      <c r="AC94" s="1078"/>
      <c r="AD94" s="1079"/>
      <c r="AE94" s="1149"/>
      <c r="AF94" s="236"/>
      <c r="AG94" s="1573"/>
      <c r="AH94" s="862"/>
      <c r="AI94" s="376"/>
      <c r="AJ94" s="1037"/>
      <c r="AK94" s="929"/>
      <c r="AL94" s="158"/>
      <c r="AM94" s="375"/>
      <c r="AN94" s="376"/>
      <c r="AO94" s="376"/>
      <c r="AP94" s="284"/>
      <c r="AQ94" s="231"/>
    </row>
    <row r="95" spans="1:43" ht="12.75">
      <c r="A95" s="348"/>
      <c r="B95" s="1112"/>
      <c r="C95" s="363"/>
      <c r="D95" s="1149"/>
      <c r="E95" s="1149"/>
      <c r="F95" s="1081"/>
      <c r="G95" s="1078"/>
      <c r="H95" s="1078"/>
      <c r="I95" s="879"/>
      <c r="J95" s="1079"/>
      <c r="K95" s="1149"/>
      <c r="L95" s="1149"/>
      <c r="M95" s="115"/>
      <c r="N95" s="768" t="s">
        <v>767</v>
      </c>
      <c r="O95" s="787" t="s">
        <v>145</v>
      </c>
      <c r="P95" s="788">
        <v>20</v>
      </c>
      <c r="Q95" s="1038">
        <v>1000</v>
      </c>
      <c r="R95" s="1149"/>
      <c r="S95" s="1149"/>
      <c r="T95" s="115"/>
      <c r="U95" s="1077"/>
      <c r="V95" s="879"/>
      <c r="W95" s="1078"/>
      <c r="X95" s="1079"/>
      <c r="Y95" s="1149"/>
      <c r="Z95" s="115"/>
      <c r="AA95" s="1077"/>
      <c r="AB95" s="1078"/>
      <c r="AC95" s="1078"/>
      <c r="AD95" s="1079"/>
      <c r="AE95" s="1149"/>
      <c r="AF95" s="236"/>
      <c r="AG95" s="1573"/>
      <c r="AH95" s="862"/>
      <c r="AI95" s="376"/>
      <c r="AJ95" s="1037"/>
      <c r="AK95" s="929"/>
      <c r="AL95" s="158"/>
      <c r="AM95" s="375"/>
      <c r="AN95" s="376"/>
      <c r="AO95" s="376"/>
      <c r="AP95" s="284"/>
      <c r="AQ95" s="231"/>
    </row>
    <row r="96" spans="1:43" ht="12.75">
      <c r="A96" s="348"/>
      <c r="B96" s="1112"/>
      <c r="C96" s="363"/>
      <c r="D96" s="1149"/>
      <c r="E96" s="1149"/>
      <c r="F96" s="1081"/>
      <c r="G96" s="1078"/>
      <c r="H96" s="1078"/>
      <c r="I96" s="879"/>
      <c r="J96" s="1079"/>
      <c r="K96" s="1149"/>
      <c r="L96" s="1149"/>
      <c r="M96" s="115"/>
      <c r="N96" s="596" t="s">
        <v>768</v>
      </c>
      <c r="O96" s="597" t="s">
        <v>145</v>
      </c>
      <c r="P96" s="598">
        <v>16</v>
      </c>
      <c r="Q96" s="1096">
        <v>1000</v>
      </c>
      <c r="R96" s="1149"/>
      <c r="S96" s="1149"/>
      <c r="T96" s="115"/>
      <c r="U96" s="1077"/>
      <c r="V96" s="879"/>
      <c r="W96" s="1078"/>
      <c r="X96" s="1079"/>
      <c r="Y96" s="1149"/>
      <c r="Z96" s="115"/>
      <c r="AA96" s="1077"/>
      <c r="AB96" s="1078"/>
      <c r="AC96" s="1078"/>
      <c r="AD96" s="1079"/>
      <c r="AE96" s="1149"/>
      <c r="AF96" s="236"/>
      <c r="AG96" s="1573"/>
      <c r="AH96" s="862"/>
      <c r="AI96" s="376"/>
      <c r="AJ96" s="1037"/>
      <c r="AK96" s="929"/>
      <c r="AL96" s="158"/>
      <c r="AM96" s="375"/>
      <c r="AN96" s="376"/>
      <c r="AO96" s="376"/>
      <c r="AP96" s="284"/>
      <c r="AQ96" s="231"/>
    </row>
    <row r="97" spans="1:43" ht="12.75">
      <c r="A97" s="348"/>
      <c r="B97" s="1112"/>
      <c r="C97" s="363"/>
      <c r="D97" s="1149"/>
      <c r="E97" s="1149"/>
      <c r="F97" s="1081"/>
      <c r="G97" s="1078"/>
      <c r="H97" s="1078"/>
      <c r="I97" s="879"/>
      <c r="J97" s="1079"/>
      <c r="K97" s="1149"/>
      <c r="L97" s="1149"/>
      <c r="M97" s="115"/>
      <c r="N97" s="583" t="s">
        <v>769</v>
      </c>
      <c r="O97" s="584" t="s">
        <v>146</v>
      </c>
      <c r="P97" s="585">
        <v>28</v>
      </c>
      <c r="Q97" s="995">
        <v>400</v>
      </c>
      <c r="R97" s="1149"/>
      <c r="S97" s="1149"/>
      <c r="T97" s="115"/>
      <c r="U97" s="1077"/>
      <c r="V97" s="879"/>
      <c r="W97" s="1078"/>
      <c r="X97" s="1079"/>
      <c r="Y97" s="1149"/>
      <c r="Z97" s="115"/>
      <c r="AA97" s="1077"/>
      <c r="AB97" s="1078"/>
      <c r="AC97" s="1078"/>
      <c r="AD97" s="1079"/>
      <c r="AE97" s="1149"/>
      <c r="AF97" s="236"/>
      <c r="AG97" s="1573"/>
      <c r="AH97" s="862"/>
      <c r="AI97" s="376"/>
      <c r="AJ97" s="1037"/>
      <c r="AK97" s="929"/>
      <c r="AL97" s="158"/>
      <c r="AM97" s="375"/>
      <c r="AN97" s="376"/>
      <c r="AO97" s="376"/>
      <c r="AP97" s="284"/>
      <c r="AQ97" s="231"/>
    </row>
    <row r="98" spans="1:43" ht="12.75">
      <c r="A98" s="348"/>
      <c r="B98" s="1112"/>
      <c r="C98" s="363"/>
      <c r="D98" s="1149"/>
      <c r="E98" s="1149"/>
      <c r="F98" s="1081"/>
      <c r="G98" s="1078"/>
      <c r="H98" s="1078"/>
      <c r="I98" s="879"/>
      <c r="J98" s="1079"/>
      <c r="K98" s="1149"/>
      <c r="L98" s="1149"/>
      <c r="M98" s="115"/>
      <c r="N98" s="797" t="s">
        <v>770</v>
      </c>
      <c r="O98" s="798" t="s">
        <v>411</v>
      </c>
      <c r="P98" s="799">
        <v>10</v>
      </c>
      <c r="Q98" s="1598">
        <v>150</v>
      </c>
      <c r="R98" s="1149"/>
      <c r="S98" s="1149"/>
      <c r="T98" s="115"/>
      <c r="U98" s="1077"/>
      <c r="V98" s="879"/>
      <c r="W98" s="1078"/>
      <c r="X98" s="1079"/>
      <c r="Y98" s="1149"/>
      <c r="Z98" s="115"/>
      <c r="AA98" s="1077"/>
      <c r="AB98" s="1078"/>
      <c r="AC98" s="1078"/>
      <c r="AD98" s="1079"/>
      <c r="AE98" s="1149"/>
      <c r="AF98" s="236"/>
      <c r="AG98" s="1573"/>
      <c r="AH98" s="862"/>
      <c r="AI98" s="376"/>
      <c r="AJ98" s="1037"/>
      <c r="AK98" s="929"/>
      <c r="AL98" s="158"/>
      <c r="AM98" s="375"/>
      <c r="AN98" s="376"/>
      <c r="AO98" s="376"/>
      <c r="AP98" s="284"/>
      <c r="AQ98" s="231"/>
    </row>
    <row r="99" spans="1:43" ht="12.75">
      <c r="A99" s="348"/>
      <c r="B99" s="1112"/>
      <c r="C99" s="363"/>
      <c r="D99" s="1149"/>
      <c r="E99" s="1149"/>
      <c r="F99" s="1081"/>
      <c r="G99" s="1078"/>
      <c r="H99" s="1078"/>
      <c r="I99" s="879"/>
      <c r="J99" s="1079"/>
      <c r="K99" s="1149"/>
      <c r="L99" s="1149"/>
      <c r="M99" s="115"/>
      <c r="N99" s="1514" t="s">
        <v>706</v>
      </c>
      <c r="O99" s="1515" t="s">
        <v>410</v>
      </c>
      <c r="P99" s="1516">
        <v>12</v>
      </c>
      <c r="Q99" s="1517">
        <v>1000</v>
      </c>
      <c r="R99" s="1149"/>
      <c r="S99" s="1149"/>
      <c r="T99" s="115"/>
      <c r="U99" s="1077"/>
      <c r="V99" s="879"/>
      <c r="W99" s="1078"/>
      <c r="X99" s="1079"/>
      <c r="Y99" s="1149"/>
      <c r="Z99" s="115"/>
      <c r="AA99" s="1077"/>
      <c r="AB99" s="1078"/>
      <c r="AC99" s="1078"/>
      <c r="AD99" s="1079"/>
      <c r="AE99" s="1149"/>
      <c r="AF99" s="236"/>
      <c r="AG99" s="1573"/>
      <c r="AH99" s="862"/>
      <c r="AI99" s="376"/>
      <c r="AJ99" s="1037"/>
      <c r="AK99" s="929"/>
      <c r="AL99" s="158"/>
      <c r="AM99" s="375"/>
      <c r="AN99" s="376"/>
      <c r="AO99" s="376"/>
      <c r="AP99" s="284"/>
      <c r="AQ99" s="231"/>
    </row>
    <row r="100" spans="1:43" ht="12.75">
      <c r="A100" s="348"/>
      <c r="B100" s="1112"/>
      <c r="C100" s="363"/>
      <c r="D100" s="1149"/>
      <c r="E100" s="1149"/>
      <c r="F100" s="1081"/>
      <c r="G100" s="1078"/>
      <c r="H100" s="1078"/>
      <c r="I100" s="879"/>
      <c r="J100" s="1079"/>
      <c r="K100" s="1149"/>
      <c r="L100" s="1149"/>
      <c r="M100" s="115"/>
      <c r="N100" s="768" t="s">
        <v>694</v>
      </c>
      <c r="O100" s="787" t="s">
        <v>410</v>
      </c>
      <c r="P100" s="788">
        <v>12</v>
      </c>
      <c r="Q100" s="1452" t="s">
        <v>693</v>
      </c>
      <c r="R100" s="1149"/>
      <c r="S100" s="1149"/>
      <c r="T100" s="115"/>
      <c r="U100" s="1077"/>
      <c r="V100" s="879"/>
      <c r="W100" s="1078"/>
      <c r="X100" s="1079"/>
      <c r="Y100" s="1149"/>
      <c r="Z100" s="115"/>
      <c r="AA100" s="1077"/>
      <c r="AB100" s="1078"/>
      <c r="AC100" s="1078"/>
      <c r="AD100" s="1079"/>
      <c r="AE100" s="1149"/>
      <c r="AF100" s="236"/>
      <c r="AG100" s="1573"/>
      <c r="AH100" s="862"/>
      <c r="AI100" s="376"/>
      <c r="AJ100" s="1037"/>
      <c r="AK100" s="929"/>
      <c r="AL100" s="158"/>
      <c r="AM100" s="375"/>
      <c r="AN100" s="376"/>
      <c r="AO100" s="376"/>
      <c r="AP100" s="284"/>
      <c r="AQ100" s="231"/>
    </row>
    <row r="101" spans="1:43" ht="12.75">
      <c r="A101" s="349"/>
      <c r="B101" s="1115"/>
      <c r="C101" s="784"/>
      <c r="D101" s="930"/>
      <c r="E101" s="930"/>
      <c r="F101" s="771"/>
      <c r="G101" s="783"/>
      <c r="H101" s="783"/>
      <c r="I101" s="786"/>
      <c r="J101" s="784"/>
      <c r="K101" s="930"/>
      <c r="L101" s="930"/>
      <c r="M101" s="678"/>
      <c r="N101" s="1089" t="s">
        <v>692</v>
      </c>
      <c r="O101" s="1090" t="s">
        <v>410</v>
      </c>
      <c r="P101" s="1103">
        <v>16</v>
      </c>
      <c r="Q101" s="1104" t="s">
        <v>693</v>
      </c>
      <c r="R101" s="930"/>
      <c r="S101" s="930"/>
      <c r="T101" s="678"/>
      <c r="U101" s="782"/>
      <c r="V101" s="786"/>
      <c r="W101" s="783"/>
      <c r="X101" s="784"/>
      <c r="Y101" s="930"/>
      <c r="Z101" s="678"/>
      <c r="AA101" s="782"/>
      <c r="AB101" s="783"/>
      <c r="AC101" s="783"/>
      <c r="AD101" s="784"/>
      <c r="AE101" s="930"/>
      <c r="AF101" s="750"/>
      <c r="AG101" s="1045"/>
      <c r="AH101" s="1045"/>
      <c r="AI101" s="783"/>
      <c r="AJ101" s="1046"/>
      <c r="AK101" s="930"/>
      <c r="AL101" s="678"/>
      <c r="AM101" s="782"/>
      <c r="AN101" s="783"/>
      <c r="AO101" s="783"/>
      <c r="AP101" s="786"/>
      <c r="AQ101" s="20"/>
    </row>
    <row r="102" spans="1:43" ht="12.75">
      <c r="A102" s="48"/>
      <c r="B102" s="1032">
        <v>28</v>
      </c>
      <c r="C102" s="668" t="s">
        <v>148</v>
      </c>
      <c r="D102" s="1453" t="s">
        <v>148</v>
      </c>
      <c r="E102" s="1150"/>
      <c r="F102" s="718" t="s">
        <v>149</v>
      </c>
      <c r="G102" s="1060" t="s">
        <v>366</v>
      </c>
      <c r="H102" s="1061" t="s">
        <v>410</v>
      </c>
      <c r="I102" s="1062">
        <v>12</v>
      </c>
      <c r="J102" s="1063">
        <v>120</v>
      </c>
      <c r="K102" s="1150"/>
      <c r="L102" s="1150"/>
      <c r="M102" s="367"/>
      <c r="N102" s="275"/>
      <c r="O102" s="303"/>
      <c r="P102" s="320"/>
      <c r="Q102" s="306"/>
      <c r="R102" s="929"/>
      <c r="S102" s="929"/>
      <c r="T102" s="115"/>
      <c r="U102" s="350"/>
      <c r="V102" s="259"/>
      <c r="W102" s="260"/>
      <c r="X102" s="261"/>
      <c r="Y102" s="1150"/>
      <c r="Z102" s="367"/>
      <c r="AA102" s="350"/>
      <c r="AB102" s="260"/>
      <c r="AC102" s="260"/>
      <c r="AD102" s="261"/>
      <c r="AE102" s="1150"/>
      <c r="AF102" s="534"/>
      <c r="AG102" s="352"/>
      <c r="AH102" s="103"/>
      <c r="AI102" s="94"/>
      <c r="AJ102" s="234"/>
      <c r="AK102" s="1453" t="s">
        <v>148</v>
      </c>
      <c r="AL102" s="374" t="s">
        <v>150</v>
      </c>
      <c r="AM102" s="670" t="s">
        <v>250</v>
      </c>
      <c r="AN102" s="669" t="s">
        <v>410</v>
      </c>
      <c r="AO102" s="669">
        <v>16</v>
      </c>
      <c r="AP102" s="668" t="s">
        <v>343</v>
      </c>
      <c r="AQ102" s="258"/>
    </row>
    <row r="103" spans="1:43" ht="14.25" customHeight="1">
      <c r="A103" s="48"/>
      <c r="B103" s="29"/>
      <c r="C103" s="53"/>
      <c r="D103" s="1149"/>
      <c r="E103" s="1149"/>
      <c r="F103" s="714"/>
      <c r="G103" s="583"/>
      <c r="H103" s="584"/>
      <c r="I103" s="585"/>
      <c r="J103" s="995"/>
      <c r="K103" s="1606"/>
      <c r="L103" s="1606"/>
      <c r="M103" s="31"/>
      <c r="N103" s="10"/>
      <c r="O103" s="11"/>
      <c r="P103" s="6"/>
      <c r="Q103" s="53"/>
      <c r="R103" s="1606"/>
      <c r="S103" s="1606"/>
      <c r="T103" s="31"/>
      <c r="U103" s="10"/>
      <c r="V103" s="6"/>
      <c r="W103" s="11"/>
      <c r="X103" s="53"/>
      <c r="Y103" s="929"/>
      <c r="Z103" s="31"/>
      <c r="AA103" s="10"/>
      <c r="AB103" s="11"/>
      <c r="AC103" s="11"/>
      <c r="AD103" s="53"/>
      <c r="AE103" s="929"/>
      <c r="AF103" s="248"/>
      <c r="AG103" s="13"/>
      <c r="AH103" s="13"/>
      <c r="AI103" s="11"/>
      <c r="AJ103" s="74"/>
      <c r="AK103" s="929"/>
      <c r="AL103" s="116"/>
      <c r="AM103" s="10"/>
      <c r="AN103" s="11"/>
      <c r="AO103" s="11"/>
      <c r="AP103" s="50"/>
      <c r="AQ103" s="168"/>
    </row>
    <row r="104" spans="1:43" ht="15" customHeight="1" thickBot="1">
      <c r="A104" s="48"/>
      <c r="B104" s="185"/>
      <c r="C104" s="76"/>
      <c r="D104" s="1462"/>
      <c r="E104" s="1462"/>
      <c r="F104" s="366"/>
      <c r="G104" s="79"/>
      <c r="H104" s="79"/>
      <c r="I104" s="77"/>
      <c r="J104" s="76"/>
      <c r="K104" s="1462"/>
      <c r="L104" s="1462"/>
      <c r="M104" s="366"/>
      <c r="N104" s="78"/>
      <c r="O104" s="79"/>
      <c r="P104" s="77"/>
      <c r="Q104" s="76"/>
      <c r="R104" s="1462"/>
      <c r="S104" s="1462"/>
      <c r="T104" s="366"/>
      <c r="U104" s="78"/>
      <c r="V104" s="77"/>
      <c r="W104" s="79"/>
      <c r="X104" s="76"/>
      <c r="Y104" s="1462"/>
      <c r="Z104" s="366"/>
      <c r="AA104" s="78"/>
      <c r="AB104" s="79"/>
      <c r="AC104" s="79"/>
      <c r="AD104" s="76"/>
      <c r="AE104" s="1462"/>
      <c r="AF104" s="533"/>
      <c r="AG104" s="81"/>
      <c r="AH104" s="81"/>
      <c r="AI104" s="79"/>
      <c r="AJ104" s="193"/>
      <c r="AK104" s="1462"/>
      <c r="AL104" s="533"/>
      <c r="AM104" s="78"/>
      <c r="AN104" s="79"/>
      <c r="AO104" s="79"/>
      <c r="AP104" s="77"/>
      <c r="AQ104" s="169"/>
    </row>
    <row r="105" spans="1:44" ht="15" customHeight="1" thickTop="1">
      <c r="A105" s="8"/>
      <c r="B105" s="915">
        <v>29</v>
      </c>
      <c r="C105" s="230" t="s">
        <v>151</v>
      </c>
      <c r="D105" s="1199"/>
      <c r="E105" s="1199"/>
      <c r="F105" s="676"/>
      <c r="G105" s="228"/>
      <c r="H105" s="228"/>
      <c r="I105" s="229"/>
      <c r="J105" s="230"/>
      <c r="K105" s="1199"/>
      <c r="L105" s="1199"/>
      <c r="M105" s="676"/>
      <c r="N105" s="239"/>
      <c r="O105" s="228"/>
      <c r="P105" s="229"/>
      <c r="Q105" s="230"/>
      <c r="R105" s="1199"/>
      <c r="S105" s="1199"/>
      <c r="T105" s="676"/>
      <c r="U105" s="239"/>
      <c r="V105" s="229"/>
      <c r="W105" s="228"/>
      <c r="X105" s="230"/>
      <c r="Y105" s="1199"/>
      <c r="Z105" s="676"/>
      <c r="AA105" s="239"/>
      <c r="AB105" s="228"/>
      <c r="AC105" s="228"/>
      <c r="AD105" s="230"/>
      <c r="AE105" s="1199" t="s">
        <v>151</v>
      </c>
      <c r="AF105" s="542" t="s">
        <v>315</v>
      </c>
      <c r="AG105" s="311"/>
      <c r="AH105" s="155"/>
      <c r="AI105" s="228"/>
      <c r="AJ105" s="241"/>
      <c r="AK105" s="1199"/>
      <c r="AL105" s="676"/>
      <c r="AM105" s="228"/>
      <c r="AN105" s="228"/>
      <c r="AO105" s="228"/>
      <c r="AP105" s="229"/>
      <c r="AQ105" s="12"/>
      <c r="AR105" s="6"/>
    </row>
    <row r="106" spans="1:44" ht="15" customHeight="1">
      <c r="A106" s="8" t="s">
        <v>351</v>
      </c>
      <c r="B106" s="9"/>
      <c r="C106" s="53"/>
      <c r="D106" s="929"/>
      <c r="E106" s="929"/>
      <c r="F106" s="31"/>
      <c r="G106" s="10"/>
      <c r="H106" s="11"/>
      <c r="I106" s="6"/>
      <c r="J106" s="53"/>
      <c r="K106" s="929"/>
      <c r="L106" s="929"/>
      <c r="M106" s="31"/>
      <c r="N106" s="10"/>
      <c r="O106" s="11"/>
      <c r="P106" s="6"/>
      <c r="Q106" s="53"/>
      <c r="R106" s="929"/>
      <c r="S106" s="929"/>
      <c r="T106" s="31"/>
      <c r="U106" s="10"/>
      <c r="V106" s="6"/>
      <c r="W106" s="11"/>
      <c r="X106" s="53"/>
      <c r="Y106" s="929"/>
      <c r="Z106" s="31"/>
      <c r="AA106" s="10"/>
      <c r="AB106" s="11"/>
      <c r="AC106" s="11"/>
      <c r="AD106" s="53"/>
      <c r="AE106" s="929"/>
      <c r="AF106" s="248"/>
      <c r="AG106" s="10"/>
      <c r="AH106" s="13"/>
      <c r="AI106" s="11"/>
      <c r="AJ106" s="74"/>
      <c r="AK106" s="929"/>
      <c r="AL106" s="31"/>
      <c r="AM106" s="11"/>
      <c r="AN106" s="11"/>
      <c r="AO106" s="11"/>
      <c r="AP106" s="6"/>
      <c r="AQ106" s="12"/>
      <c r="AR106" s="6"/>
    </row>
    <row r="107" spans="1:44" ht="15" customHeight="1">
      <c r="A107" s="8"/>
      <c r="B107" s="16"/>
      <c r="C107" s="56"/>
      <c r="D107" s="930"/>
      <c r="E107" s="930"/>
      <c r="F107" s="365"/>
      <c r="G107" s="17"/>
      <c r="H107" s="19"/>
      <c r="I107" s="18"/>
      <c r="J107" s="56"/>
      <c r="K107" s="930"/>
      <c r="L107" s="930"/>
      <c r="M107" s="365"/>
      <c r="N107" s="17"/>
      <c r="O107" s="19"/>
      <c r="P107" s="18"/>
      <c r="Q107" s="56"/>
      <c r="R107" s="930"/>
      <c r="S107" s="930"/>
      <c r="T107" s="365"/>
      <c r="U107" s="17"/>
      <c r="V107" s="18"/>
      <c r="W107" s="19"/>
      <c r="X107" s="56"/>
      <c r="Y107" s="930"/>
      <c r="Z107" s="365"/>
      <c r="AA107" s="17"/>
      <c r="AB107" s="19"/>
      <c r="AC107" s="19"/>
      <c r="AD107" s="56"/>
      <c r="AE107" s="930"/>
      <c r="AF107" s="532"/>
      <c r="AG107" s="21"/>
      <c r="AH107" s="21"/>
      <c r="AI107" s="19"/>
      <c r="AJ107" s="192"/>
      <c r="AK107" s="930"/>
      <c r="AL107" s="365"/>
      <c r="AM107" s="19"/>
      <c r="AN107" s="19"/>
      <c r="AO107" s="19"/>
      <c r="AP107" s="18"/>
      <c r="AQ107" s="12"/>
      <c r="AR107" s="6"/>
    </row>
    <row r="108" spans="1:44" ht="15" customHeight="1">
      <c r="A108" s="8"/>
      <c r="B108" s="29">
        <v>30</v>
      </c>
      <c r="C108" s="53" t="s">
        <v>134</v>
      </c>
      <c r="D108" s="929"/>
      <c r="E108" s="929"/>
      <c r="F108" s="31"/>
      <c r="G108" s="10"/>
      <c r="H108" s="11"/>
      <c r="I108" s="6"/>
      <c r="J108" s="53"/>
      <c r="K108" s="929"/>
      <c r="L108" s="929"/>
      <c r="M108" s="31"/>
      <c r="N108" s="10"/>
      <c r="O108" s="11"/>
      <c r="P108" s="6"/>
      <c r="Q108" s="53"/>
      <c r="R108" s="929" t="s">
        <v>134</v>
      </c>
      <c r="S108" s="929"/>
      <c r="T108" s="1464" t="s">
        <v>702</v>
      </c>
      <c r="U108" s="10"/>
      <c r="V108" s="6"/>
      <c r="W108" s="11"/>
      <c r="X108" s="53"/>
      <c r="Y108" s="929"/>
      <c r="Z108" s="31"/>
      <c r="AA108" s="10"/>
      <c r="AB108" s="11"/>
      <c r="AC108" s="11"/>
      <c r="AD108" s="53"/>
      <c r="AE108" s="929"/>
      <c r="AF108" s="248"/>
      <c r="AG108" s="13"/>
      <c r="AH108" s="13"/>
      <c r="AI108" s="11"/>
      <c r="AJ108" s="74"/>
      <c r="AK108" s="929"/>
      <c r="AL108" s="116"/>
      <c r="AM108" s="11"/>
      <c r="AN108" s="11"/>
      <c r="AO108" s="11"/>
      <c r="AP108" s="6"/>
      <c r="AQ108" s="165"/>
      <c r="AR108" s="335"/>
    </row>
    <row r="109" spans="1:44" ht="15" customHeight="1">
      <c r="A109" s="8"/>
      <c r="B109" s="9"/>
      <c r="C109" s="53"/>
      <c r="D109" s="929"/>
      <c r="E109" s="929"/>
      <c r="F109" s="31"/>
      <c r="G109" s="10"/>
      <c r="H109" s="11"/>
      <c r="I109" s="6"/>
      <c r="J109" s="53"/>
      <c r="K109" s="929"/>
      <c r="L109" s="929"/>
      <c r="M109" s="31"/>
      <c r="N109" s="10"/>
      <c r="O109" s="11"/>
      <c r="P109" s="6"/>
      <c r="Q109" s="53"/>
      <c r="R109" s="929"/>
      <c r="S109" s="929"/>
      <c r="T109" s="31"/>
      <c r="U109" s="10"/>
      <c r="V109" s="6"/>
      <c r="W109" s="11"/>
      <c r="X109" s="53"/>
      <c r="Y109" s="929"/>
      <c r="Z109" s="31"/>
      <c r="AA109" s="10"/>
      <c r="AB109" s="11"/>
      <c r="AC109" s="11"/>
      <c r="AD109" s="53"/>
      <c r="AE109" s="929"/>
      <c r="AF109" s="248"/>
      <c r="AG109" s="13"/>
      <c r="AH109" s="13"/>
      <c r="AI109" s="11"/>
      <c r="AJ109" s="74"/>
      <c r="AK109" s="929"/>
      <c r="AL109" s="116"/>
      <c r="AM109" s="11"/>
      <c r="AN109" s="11"/>
      <c r="AO109" s="11"/>
      <c r="AP109" s="6"/>
      <c r="AQ109" s="165"/>
      <c r="AR109" s="335"/>
    </row>
    <row r="110" spans="1:44" ht="15" customHeight="1">
      <c r="A110" s="8"/>
      <c r="B110" s="16"/>
      <c r="C110" s="56"/>
      <c r="D110" s="930"/>
      <c r="E110" s="930"/>
      <c r="F110" s="365"/>
      <c r="G110" s="17"/>
      <c r="H110" s="19"/>
      <c r="I110" s="18"/>
      <c r="J110" s="56"/>
      <c r="K110" s="930"/>
      <c r="L110" s="930"/>
      <c r="M110" s="365"/>
      <c r="N110" s="17"/>
      <c r="O110" s="19"/>
      <c r="P110" s="18"/>
      <c r="Q110" s="56"/>
      <c r="R110" s="930"/>
      <c r="S110" s="930"/>
      <c r="T110" s="365"/>
      <c r="U110" s="17"/>
      <c r="V110" s="18"/>
      <c r="W110" s="19"/>
      <c r="X110" s="56"/>
      <c r="Y110" s="930"/>
      <c r="Z110" s="365"/>
      <c r="AA110" s="17"/>
      <c r="AB110" s="19"/>
      <c r="AC110" s="19"/>
      <c r="AD110" s="56"/>
      <c r="AE110" s="930"/>
      <c r="AF110" s="532"/>
      <c r="AG110" s="21"/>
      <c r="AH110" s="21"/>
      <c r="AI110" s="19"/>
      <c r="AJ110" s="192"/>
      <c r="AK110" s="930"/>
      <c r="AL110" s="365"/>
      <c r="AM110" s="19"/>
      <c r="AN110" s="19"/>
      <c r="AO110" s="19"/>
      <c r="AP110" s="18"/>
      <c r="AQ110" s="166"/>
      <c r="AR110" s="335"/>
    </row>
    <row r="111" spans="1:44" ht="12.75">
      <c r="A111" s="8"/>
      <c r="B111" s="538">
        <v>31</v>
      </c>
      <c r="C111" s="363" t="s">
        <v>137</v>
      </c>
      <c r="D111" s="929" t="s">
        <v>137</v>
      </c>
      <c r="E111" s="1149"/>
      <c r="F111" s="913" t="s">
        <v>149</v>
      </c>
      <c r="G111" s="10"/>
      <c r="H111" s="11"/>
      <c r="I111" s="6"/>
      <c r="J111" s="53"/>
      <c r="K111" s="929"/>
      <c r="L111" s="929"/>
      <c r="M111" s="31"/>
      <c r="N111" s="10"/>
      <c r="O111" s="11"/>
      <c r="P111" s="6"/>
      <c r="Q111" s="53"/>
      <c r="R111" s="929"/>
      <c r="S111" s="929"/>
      <c r="T111" s="31"/>
      <c r="U111" s="10"/>
      <c r="V111" s="6"/>
      <c r="W111" s="11"/>
      <c r="X111" s="53"/>
      <c r="Y111" s="929"/>
      <c r="Z111" s="31"/>
      <c r="AA111" s="10"/>
      <c r="AB111" s="11"/>
      <c r="AC111" s="11"/>
      <c r="AD111" s="53"/>
      <c r="AE111" s="929"/>
      <c r="AF111" s="248"/>
      <c r="AG111" s="13"/>
      <c r="AH111" s="13"/>
      <c r="AI111" s="11"/>
      <c r="AJ111" s="74"/>
      <c r="AK111" s="929"/>
      <c r="AL111" s="116"/>
      <c r="AM111" s="11"/>
      <c r="AN111" s="11"/>
      <c r="AO111" s="11"/>
      <c r="AP111" s="6"/>
      <c r="AQ111" s="63" t="s">
        <v>583</v>
      </c>
      <c r="AR111" s="12" t="s">
        <v>581</v>
      </c>
    </row>
    <row r="112" spans="1:44" ht="14.25" customHeight="1">
      <c r="A112" s="8"/>
      <c r="B112" s="537"/>
      <c r="C112" s="363"/>
      <c r="D112" s="1149"/>
      <c r="E112" s="1149"/>
      <c r="F112" s="31" t="s">
        <v>268</v>
      </c>
      <c r="G112" s="10"/>
      <c r="H112" s="11"/>
      <c r="I112" s="6"/>
      <c r="J112" s="53"/>
      <c r="K112" s="929"/>
      <c r="L112" s="929"/>
      <c r="M112" s="31"/>
      <c r="N112" s="10"/>
      <c r="O112" s="11"/>
      <c r="P112" s="6"/>
      <c r="Q112" s="53"/>
      <c r="R112" s="929"/>
      <c r="S112" s="929"/>
      <c r="T112" s="31"/>
      <c r="U112" s="10"/>
      <c r="V112" s="6"/>
      <c r="W112" s="11"/>
      <c r="X112" s="53"/>
      <c r="Y112" s="929"/>
      <c r="Z112" s="31"/>
      <c r="AA112" s="10"/>
      <c r="AB112" s="11"/>
      <c r="AC112" s="11"/>
      <c r="AD112" s="53"/>
      <c r="AE112" s="929"/>
      <c r="AF112" s="248"/>
      <c r="AG112" s="13"/>
      <c r="AH112" s="13"/>
      <c r="AI112" s="11"/>
      <c r="AJ112" s="74"/>
      <c r="AK112" s="929"/>
      <c r="AL112" s="116"/>
      <c r="AM112" s="11"/>
      <c r="AN112" s="11"/>
      <c r="AO112" s="11"/>
      <c r="AP112" s="6"/>
      <c r="AQ112" s="63" t="s">
        <v>9</v>
      </c>
      <c r="AR112" s="12"/>
    </row>
    <row r="113" spans="1:44" ht="12.75">
      <c r="A113" s="8"/>
      <c r="B113" s="860"/>
      <c r="C113" s="784"/>
      <c r="D113" s="930"/>
      <c r="E113" s="930"/>
      <c r="F113" s="365"/>
      <c r="G113" s="17"/>
      <c r="H113" s="19"/>
      <c r="I113" s="18"/>
      <c r="J113" s="56"/>
      <c r="K113" s="930"/>
      <c r="L113" s="930"/>
      <c r="M113" s="365"/>
      <c r="N113" s="17"/>
      <c r="O113" s="19"/>
      <c r="P113" s="18"/>
      <c r="Q113" s="56"/>
      <c r="R113" s="930"/>
      <c r="S113" s="930"/>
      <c r="T113" s="365"/>
      <c r="U113" s="17"/>
      <c r="V113" s="18"/>
      <c r="W113" s="19"/>
      <c r="X113" s="56"/>
      <c r="Y113" s="930"/>
      <c r="Z113" s="365"/>
      <c r="AA113" s="17"/>
      <c r="AB113" s="19"/>
      <c r="AC113" s="19"/>
      <c r="AD113" s="56"/>
      <c r="AE113" s="930"/>
      <c r="AF113" s="532"/>
      <c r="AG113" s="21"/>
      <c r="AH113" s="21"/>
      <c r="AI113" s="19"/>
      <c r="AJ113" s="192"/>
      <c r="AK113" s="930"/>
      <c r="AL113" s="365"/>
      <c r="AM113" s="19"/>
      <c r="AN113" s="19"/>
      <c r="AO113" s="19"/>
      <c r="AP113" s="18"/>
      <c r="AQ113" s="64" t="s">
        <v>14</v>
      </c>
      <c r="AR113" s="20"/>
    </row>
    <row r="114" spans="1:43" ht="12.75">
      <c r="A114" s="46"/>
      <c r="B114" s="22"/>
      <c r="C114" s="22"/>
      <c r="D114" s="929"/>
      <c r="E114" s="929"/>
      <c r="F114" s="106"/>
      <c r="G114" s="22"/>
      <c r="H114" s="6"/>
      <c r="I114" s="22"/>
      <c r="J114" s="22"/>
      <c r="K114" s="929"/>
      <c r="L114" s="929"/>
      <c r="M114" s="39"/>
      <c r="N114" s="22"/>
      <c r="O114" s="6"/>
      <c r="P114" s="22"/>
      <c r="Q114" s="22"/>
      <c r="R114" s="929"/>
      <c r="S114" s="929"/>
      <c r="T114" s="39"/>
      <c r="U114" s="22"/>
      <c r="V114" s="6"/>
      <c r="W114" s="22"/>
      <c r="X114" s="22"/>
      <c r="Y114" s="929"/>
      <c r="Z114" s="31"/>
      <c r="AA114" s="22"/>
      <c r="AB114" s="6"/>
      <c r="AC114" s="22"/>
      <c r="AD114" s="22"/>
      <c r="AE114" s="929"/>
      <c r="AF114" s="39"/>
      <c r="AG114" s="22"/>
      <c r="AH114" s="22"/>
      <c r="AI114" s="22"/>
      <c r="AJ114" s="70"/>
      <c r="AK114" s="929"/>
      <c r="AL114" s="39"/>
      <c r="AO114" s="22"/>
      <c r="AP114" s="22"/>
      <c r="AQ114" s="24"/>
    </row>
    <row r="115" spans="1:43" ht="18">
      <c r="A115" s="868"/>
      <c r="B115" s="1567" t="s">
        <v>707</v>
      </c>
      <c r="C115" s="115"/>
      <c r="D115" s="1151"/>
      <c r="E115" s="1151"/>
      <c r="F115" s="106"/>
      <c r="H115" s="40"/>
      <c r="I115" s="14"/>
      <c r="J115" s="6"/>
      <c r="K115" s="929"/>
      <c r="L115" s="929"/>
      <c r="M115" s="871"/>
      <c r="N115" s="22"/>
      <c r="O115" s="22"/>
      <c r="P115" s="40"/>
      <c r="Q115" s="22"/>
      <c r="R115" s="929"/>
      <c r="S115" s="929"/>
      <c r="T115" s="39"/>
      <c r="U115" s="1632"/>
      <c r="V115" s="22"/>
      <c r="W115" s="40"/>
      <c r="X115" s="22"/>
      <c r="Y115" s="929"/>
      <c r="Z115" s="31"/>
      <c r="AA115" s="44"/>
      <c r="AB115" s="39"/>
      <c r="AC115" s="58"/>
      <c r="AD115" s="22"/>
      <c r="AE115" s="1151"/>
      <c r="AF115" s="39"/>
      <c r="AG115" s="58"/>
      <c r="AH115" s="22"/>
      <c r="AI115" s="58"/>
      <c r="AJ115" s="154"/>
      <c r="AK115" s="1151"/>
      <c r="AL115" s="31"/>
      <c r="AM115" s="44"/>
      <c r="AN115" s="4"/>
      <c r="AO115" s="44"/>
      <c r="AP115" s="4"/>
      <c r="AQ115" s="218"/>
    </row>
    <row r="116" spans="1:43" ht="13.5" thickBot="1">
      <c r="A116" s="47"/>
      <c r="B116" s="7"/>
      <c r="C116" s="7"/>
      <c r="D116" s="1152"/>
      <c r="E116" s="1152"/>
      <c r="F116" s="772"/>
      <c r="G116" s="7"/>
      <c r="H116" s="5"/>
      <c r="I116" s="7"/>
      <c r="J116" s="7"/>
      <c r="K116" s="1152"/>
      <c r="L116" s="1152"/>
      <c r="M116" s="26"/>
      <c r="N116" s="7"/>
      <c r="O116" s="5"/>
      <c r="P116" s="7"/>
      <c r="Q116" s="7"/>
      <c r="R116" s="1152"/>
      <c r="S116" s="1152"/>
      <c r="T116" s="26"/>
      <c r="U116" s="7"/>
      <c r="V116" s="5"/>
      <c r="W116" s="7"/>
      <c r="X116" s="7"/>
      <c r="Y116" s="1152"/>
      <c r="Z116" s="672"/>
      <c r="AA116" s="7"/>
      <c r="AB116" s="5"/>
      <c r="AC116" s="7"/>
      <c r="AD116" s="7"/>
      <c r="AE116" s="1152"/>
      <c r="AF116" s="26"/>
      <c r="AG116" s="7"/>
      <c r="AH116" s="7"/>
      <c r="AI116" s="7"/>
      <c r="AJ116" s="71"/>
      <c r="AK116" s="1152"/>
      <c r="AL116" s="26"/>
      <c r="AM116" s="7"/>
      <c r="AN116" s="5"/>
      <c r="AO116" s="7"/>
      <c r="AP116" s="7"/>
      <c r="AQ116" s="25"/>
    </row>
    <row r="117" ht="13.5" thickTop="1">
      <c r="AO117" s="22"/>
    </row>
    <row r="118" spans="10:42" ht="12.75">
      <c r="J118" s="107"/>
      <c r="K118" s="1607"/>
      <c r="L118" s="1607"/>
      <c r="M118" s="337"/>
      <c r="N118" s="107"/>
      <c r="O118" s="108"/>
      <c r="P118" s="107"/>
      <c r="Q118" s="107"/>
      <c r="R118" s="1607"/>
      <c r="S118" s="1607"/>
      <c r="T118" s="337"/>
      <c r="U118" s="107"/>
      <c r="V118" s="108"/>
      <c r="W118" s="107"/>
      <c r="X118" s="107"/>
      <c r="Y118" s="1153"/>
      <c r="Z118" s="31"/>
      <c r="AA118" s="39"/>
      <c r="AB118" s="136"/>
      <c r="AC118" s="39"/>
      <c r="AD118" s="138"/>
      <c r="AE118" s="1607"/>
      <c r="AF118" s="337"/>
      <c r="AG118" s="107"/>
      <c r="AH118" s="107"/>
      <c r="AI118" s="4"/>
      <c r="AK118" s="929"/>
      <c r="AL118" s="31"/>
      <c r="AM118" s="40"/>
      <c r="AN118" s="6"/>
      <c r="AO118" s="6"/>
      <c r="AP118" s="6"/>
    </row>
    <row r="119" spans="10:36" ht="12.75">
      <c r="J119" s="107"/>
      <c r="K119" s="1607"/>
      <c r="L119" s="1607"/>
      <c r="M119" s="337"/>
      <c r="N119" s="107"/>
      <c r="O119" s="108"/>
      <c r="P119" s="107"/>
      <c r="Q119" s="107"/>
      <c r="R119" s="1607"/>
      <c r="S119" s="1607"/>
      <c r="T119" s="337"/>
      <c r="U119" s="107"/>
      <c r="V119" s="108"/>
      <c r="W119" s="107"/>
      <c r="X119" s="107"/>
      <c r="Y119" s="1607"/>
      <c r="AB119" s="58"/>
      <c r="AC119" s="22"/>
      <c r="AD119" s="58"/>
      <c r="AE119" s="1151"/>
      <c r="AF119" s="39"/>
      <c r="AG119" s="31"/>
      <c r="AH119" s="44"/>
      <c r="AI119" s="4"/>
      <c r="AJ119" s="107"/>
    </row>
    <row r="120" spans="8:38" ht="12.75">
      <c r="H120" s="4"/>
      <c r="I120" s="39"/>
      <c r="J120" s="22"/>
      <c r="K120" s="929"/>
      <c r="L120" s="929"/>
      <c r="M120" s="39"/>
      <c r="N120" s="22"/>
      <c r="O120" s="6"/>
      <c r="P120" s="22"/>
      <c r="Q120" s="138"/>
      <c r="R120" s="929"/>
      <c r="S120" s="929"/>
      <c r="T120" s="39"/>
      <c r="V120" s="108"/>
      <c r="W120" s="107"/>
      <c r="X120" s="107"/>
      <c r="Y120" s="1607"/>
      <c r="AD120" s="107"/>
      <c r="AE120" s="1607"/>
      <c r="AF120" s="116"/>
      <c r="AG120" s="107"/>
      <c r="AH120" s="107"/>
      <c r="AI120" s="107"/>
      <c r="AJ120" s="107"/>
      <c r="AK120" s="1607"/>
      <c r="AL120" s="116"/>
    </row>
    <row r="121" spans="13:38" ht="12.75">
      <c r="M121" s="116"/>
      <c r="T121" s="116"/>
      <c r="AF121" s="116"/>
      <c r="AL121" s="116"/>
    </row>
    <row r="122" spans="21:33" ht="12.75">
      <c r="U122" s="58"/>
      <c r="V122" s="113"/>
      <c r="W122" s="31"/>
      <c r="X122" s="115"/>
      <c r="Y122" s="1153"/>
      <c r="Z122" s="31"/>
      <c r="AA122" s="39"/>
      <c r="AB122" s="58"/>
      <c r="AC122" s="22"/>
      <c r="AD122" s="58"/>
      <c r="AE122" s="1151"/>
      <c r="AF122" s="39"/>
      <c r="AG122" s="31"/>
    </row>
    <row r="125" spans="8:20" ht="12.75">
      <c r="H125" s="58"/>
      <c r="I125" s="113"/>
      <c r="J125" s="31"/>
      <c r="K125" s="1151"/>
      <c r="L125" s="1151"/>
      <c r="M125" s="39"/>
      <c r="N125" s="39"/>
      <c r="O125" s="31"/>
      <c r="P125" s="44"/>
      <c r="Q125" s="6"/>
      <c r="R125" s="929"/>
      <c r="S125" s="929"/>
      <c r="T125" s="4"/>
    </row>
    <row r="148" spans="38:41" ht="12.75">
      <c r="AL148" s="1208"/>
      <c r="AM148" s="23"/>
      <c r="AN148" s="95"/>
      <c r="AO148" s="322"/>
    </row>
    <row r="149" spans="1:42" ht="13.5" thickBot="1">
      <c r="A149" s="708"/>
      <c r="B149" s="708"/>
      <c r="C149" s="708"/>
      <c r="F149" s="773"/>
      <c r="G149" s="708"/>
      <c r="H149" s="711"/>
      <c r="I149" s="711"/>
      <c r="J149" s="711"/>
      <c r="M149" s="711"/>
      <c r="N149" s="709"/>
      <c r="O149" s="711"/>
      <c r="P149" s="711"/>
      <c r="Q149" s="711"/>
      <c r="T149" s="711"/>
      <c r="U149" s="709"/>
      <c r="V149" s="711"/>
      <c r="W149" s="711"/>
      <c r="X149" s="711"/>
      <c r="Z149" s="711"/>
      <c r="AA149" s="709"/>
      <c r="AB149" s="711"/>
      <c r="AC149" s="711"/>
      <c r="AD149" s="711"/>
      <c r="AF149" s="710"/>
      <c r="AG149" s="708"/>
      <c r="AH149" s="708"/>
      <c r="AI149" s="708"/>
      <c r="AJ149" s="758" t="s">
        <v>563</v>
      </c>
      <c r="AL149" s="1209"/>
      <c r="AM149" s="759"/>
      <c r="AN149" s="760"/>
      <c r="AO149" s="761"/>
      <c r="AP149" s="758"/>
    </row>
    <row r="150" spans="1:42" ht="12.75">
      <c r="A150" s="3"/>
      <c r="B150" s="3"/>
      <c r="C150" s="3"/>
      <c r="F150" s="769">
        <f aca="true" t="shared" si="1" ref="F150:F156">COUNTIF($D$5:$D$145,G150)</f>
        <v>0</v>
      </c>
      <c r="G150" s="3" t="s">
        <v>151</v>
      </c>
      <c r="I150" s="3"/>
      <c r="J150" s="216"/>
      <c r="M150" s="116">
        <f aca="true" t="shared" si="2" ref="M150:M156">COUNTIF($K$5:$K$145,N150)</f>
        <v>1</v>
      </c>
      <c r="N150" s="3" t="s">
        <v>151</v>
      </c>
      <c r="P150" s="3"/>
      <c r="Q150" s="3"/>
      <c r="T150" s="726">
        <f aca="true" t="shared" si="3" ref="T150:T156">COUNTIF($R$5:$R$145,U150)</f>
        <v>0</v>
      </c>
      <c r="U150" s="214" t="s">
        <v>151</v>
      </c>
      <c r="V150" s="214"/>
      <c r="W150" s="214"/>
      <c r="X150" s="60"/>
      <c r="Z150" s="116">
        <f aca="true" t="shared" si="4" ref="Z150:Z156">COUNTIF($Y$5:$Y$145,AA150)</f>
        <v>1</v>
      </c>
      <c r="AA150" s="3" t="s">
        <v>151</v>
      </c>
      <c r="AC150" s="3"/>
      <c r="AD150" s="3"/>
      <c r="AF150" s="116">
        <f aca="true" t="shared" si="5" ref="AF150:AF156">COUNTIF($AE$5:$AE$145,AG150)</f>
        <v>3</v>
      </c>
      <c r="AG150" s="3" t="s">
        <v>151</v>
      </c>
      <c r="AH150" s="3"/>
      <c r="AI150" s="3"/>
      <c r="AJ150" s="757">
        <f aca="true" t="shared" si="6" ref="AJ150:AJ156">F150+M150+T150+Z150+AF150</f>
        <v>5</v>
      </c>
      <c r="AL150" s="911">
        <f aca="true" t="shared" si="7" ref="AL150:AL156">COUNTIF($AK$5:$AK$145,AM150)</f>
        <v>0</v>
      </c>
      <c r="AM150" s="6" t="s">
        <v>151</v>
      </c>
      <c r="AN150" s="6"/>
      <c r="AO150" s="13"/>
      <c r="AP150" s="116">
        <f aca="true" t="shared" si="8" ref="AP150:AP156">F150+M150+T150+Z150+AF150+AL150</f>
        <v>5</v>
      </c>
    </row>
    <row r="151" spans="1:42" ht="12.75">
      <c r="A151" s="3"/>
      <c r="B151" s="3"/>
      <c r="C151" s="3"/>
      <c r="F151" s="769">
        <f t="shared" si="1"/>
        <v>0</v>
      </c>
      <c r="G151" s="3" t="s">
        <v>134</v>
      </c>
      <c r="I151" s="3"/>
      <c r="J151" s="216"/>
      <c r="M151" s="116">
        <f t="shared" si="2"/>
        <v>1</v>
      </c>
      <c r="N151" s="3" t="s">
        <v>134</v>
      </c>
      <c r="P151" s="3"/>
      <c r="Q151" s="3"/>
      <c r="T151" s="716">
        <f t="shared" si="3"/>
        <v>4</v>
      </c>
      <c r="U151" s="6" t="s">
        <v>134</v>
      </c>
      <c r="V151" s="6"/>
      <c r="W151" s="6"/>
      <c r="X151" s="50"/>
      <c r="Z151" s="116">
        <f t="shared" si="4"/>
        <v>0</v>
      </c>
      <c r="AA151" s="3" t="s">
        <v>134</v>
      </c>
      <c r="AC151" s="3"/>
      <c r="AD151" s="3"/>
      <c r="AF151" s="116">
        <f t="shared" si="5"/>
        <v>0</v>
      </c>
      <c r="AG151" s="3" t="s">
        <v>134</v>
      </c>
      <c r="AH151" s="3"/>
      <c r="AI151" s="3"/>
      <c r="AJ151" s="757">
        <f t="shared" si="6"/>
        <v>5</v>
      </c>
      <c r="AL151" s="911">
        <f t="shared" si="7"/>
        <v>0</v>
      </c>
      <c r="AM151" s="6" t="s">
        <v>134</v>
      </c>
      <c r="AN151" s="6"/>
      <c r="AO151" s="13"/>
      <c r="AP151" s="116">
        <f t="shared" si="8"/>
        <v>5</v>
      </c>
    </row>
    <row r="152" spans="1:42" ht="12.75">
      <c r="A152" s="3"/>
      <c r="B152" s="3"/>
      <c r="C152" s="3"/>
      <c r="F152" s="769">
        <f t="shared" si="1"/>
        <v>2</v>
      </c>
      <c r="G152" s="3" t="s">
        <v>137</v>
      </c>
      <c r="I152" s="3"/>
      <c r="J152" s="216"/>
      <c r="M152" s="116">
        <f t="shared" si="2"/>
        <v>1</v>
      </c>
      <c r="N152" s="3" t="s">
        <v>137</v>
      </c>
      <c r="P152" s="3"/>
      <c r="Q152" s="3"/>
      <c r="T152" s="716">
        <f t="shared" si="3"/>
        <v>0</v>
      </c>
      <c r="U152" s="6" t="s">
        <v>137</v>
      </c>
      <c r="V152" s="6"/>
      <c r="W152" s="6"/>
      <c r="X152" s="50"/>
      <c r="Z152" s="116">
        <f t="shared" si="4"/>
        <v>2</v>
      </c>
      <c r="AA152" s="3" t="s">
        <v>137</v>
      </c>
      <c r="AC152" s="3"/>
      <c r="AD152" s="3"/>
      <c r="AF152" s="116">
        <f t="shared" si="5"/>
        <v>0</v>
      </c>
      <c r="AG152" s="3" t="s">
        <v>137</v>
      </c>
      <c r="AH152" s="3"/>
      <c r="AI152" s="3"/>
      <c r="AJ152" s="757">
        <f t="shared" si="6"/>
        <v>5</v>
      </c>
      <c r="AL152" s="911">
        <f t="shared" si="7"/>
        <v>0</v>
      </c>
      <c r="AM152" s="6" t="s">
        <v>137</v>
      </c>
      <c r="AN152" s="6"/>
      <c r="AO152" s="13"/>
      <c r="AP152" s="116">
        <f t="shared" si="8"/>
        <v>5</v>
      </c>
    </row>
    <row r="153" spans="1:42" ht="12.75">
      <c r="A153" s="3"/>
      <c r="B153" s="3"/>
      <c r="C153" s="3"/>
      <c r="F153" s="769">
        <f t="shared" si="1"/>
        <v>0</v>
      </c>
      <c r="G153" s="3" t="s">
        <v>140</v>
      </c>
      <c r="I153" s="3"/>
      <c r="J153" s="216"/>
      <c r="M153" s="116">
        <f t="shared" si="2"/>
        <v>0</v>
      </c>
      <c r="N153" s="3" t="s">
        <v>140</v>
      </c>
      <c r="P153" s="3"/>
      <c r="Q153" s="3"/>
      <c r="T153" s="716">
        <f t="shared" si="3"/>
        <v>4</v>
      </c>
      <c r="U153" s="6" t="s">
        <v>140</v>
      </c>
      <c r="V153" s="6"/>
      <c r="W153" s="6"/>
      <c r="X153" s="50"/>
      <c r="Z153" s="116">
        <f t="shared" si="4"/>
        <v>0</v>
      </c>
      <c r="AA153" s="3" t="s">
        <v>140</v>
      </c>
      <c r="AC153" s="3"/>
      <c r="AD153" s="3"/>
      <c r="AF153" s="116">
        <f t="shared" si="5"/>
        <v>0</v>
      </c>
      <c r="AG153" s="3" t="s">
        <v>140</v>
      </c>
      <c r="AH153" s="3"/>
      <c r="AI153" s="3"/>
      <c r="AJ153" s="757">
        <f t="shared" si="6"/>
        <v>4</v>
      </c>
      <c r="AL153" s="911">
        <f t="shared" si="7"/>
        <v>0</v>
      </c>
      <c r="AM153" s="6" t="s">
        <v>140</v>
      </c>
      <c r="AN153" s="6"/>
      <c r="AO153" s="13"/>
      <c r="AP153" s="116">
        <f t="shared" si="8"/>
        <v>4</v>
      </c>
    </row>
    <row r="154" spans="1:42" ht="12.75">
      <c r="A154" s="3"/>
      <c r="B154" s="3"/>
      <c r="C154" s="3"/>
      <c r="F154" s="769">
        <f t="shared" si="1"/>
        <v>2</v>
      </c>
      <c r="G154" s="3" t="s">
        <v>142</v>
      </c>
      <c r="I154" s="3"/>
      <c r="J154" s="216"/>
      <c r="M154" s="116">
        <f t="shared" si="2"/>
        <v>1</v>
      </c>
      <c r="N154" s="3" t="s">
        <v>142</v>
      </c>
      <c r="P154" s="3"/>
      <c r="Q154" s="3"/>
      <c r="T154" s="716">
        <f t="shared" si="3"/>
        <v>0</v>
      </c>
      <c r="U154" s="6" t="s">
        <v>142</v>
      </c>
      <c r="V154" s="6"/>
      <c r="W154" s="6"/>
      <c r="X154" s="50"/>
      <c r="Z154" s="116">
        <f t="shared" si="4"/>
        <v>3</v>
      </c>
      <c r="AA154" s="3" t="s">
        <v>142</v>
      </c>
      <c r="AC154" s="3"/>
      <c r="AD154" s="3"/>
      <c r="AF154" s="116">
        <f t="shared" si="5"/>
        <v>0</v>
      </c>
      <c r="AG154" s="3" t="s">
        <v>142</v>
      </c>
      <c r="AH154" s="3"/>
      <c r="AI154" s="3"/>
      <c r="AJ154" s="757">
        <f t="shared" si="6"/>
        <v>6</v>
      </c>
      <c r="AL154" s="911">
        <f t="shared" si="7"/>
        <v>0</v>
      </c>
      <c r="AM154" s="6" t="s">
        <v>142</v>
      </c>
      <c r="AN154" s="6"/>
      <c r="AO154" s="13"/>
      <c r="AP154" s="116">
        <f t="shared" si="8"/>
        <v>6</v>
      </c>
    </row>
    <row r="155" spans="1:42" ht="12.75">
      <c r="A155" s="3"/>
      <c r="B155" s="3"/>
      <c r="C155" s="3"/>
      <c r="F155" s="769">
        <f t="shared" si="1"/>
        <v>2</v>
      </c>
      <c r="G155" s="3" t="s">
        <v>144</v>
      </c>
      <c r="I155" s="3"/>
      <c r="J155" s="216"/>
      <c r="M155" s="116">
        <f t="shared" si="2"/>
        <v>4</v>
      </c>
      <c r="N155" s="3" t="s">
        <v>144</v>
      </c>
      <c r="P155" s="3"/>
      <c r="Q155" s="3"/>
      <c r="T155" s="716">
        <f t="shared" si="3"/>
        <v>3</v>
      </c>
      <c r="U155" s="6" t="s">
        <v>144</v>
      </c>
      <c r="V155" s="6"/>
      <c r="W155" s="6"/>
      <c r="X155" s="50"/>
      <c r="Z155" s="116">
        <f t="shared" si="4"/>
        <v>0</v>
      </c>
      <c r="AA155" s="3" t="s">
        <v>144</v>
      </c>
      <c r="AC155" s="3"/>
      <c r="AD155" s="3"/>
      <c r="AF155" s="116">
        <f t="shared" si="5"/>
        <v>0</v>
      </c>
      <c r="AG155" s="3" t="s">
        <v>144</v>
      </c>
      <c r="AH155" s="3"/>
      <c r="AI155" s="3"/>
      <c r="AJ155" s="757">
        <f t="shared" si="6"/>
        <v>9</v>
      </c>
      <c r="AL155" s="911">
        <f t="shared" si="7"/>
        <v>0</v>
      </c>
      <c r="AM155" s="6" t="s">
        <v>144</v>
      </c>
      <c r="AN155" s="6"/>
      <c r="AO155" s="13"/>
      <c r="AP155" s="116">
        <f t="shared" si="8"/>
        <v>9</v>
      </c>
    </row>
    <row r="156" spans="1:42" ht="12.75">
      <c r="A156" s="3"/>
      <c r="B156" s="3"/>
      <c r="C156" s="3"/>
      <c r="F156" s="769">
        <f t="shared" si="1"/>
        <v>3</v>
      </c>
      <c r="G156" s="3" t="s">
        <v>148</v>
      </c>
      <c r="I156" s="3"/>
      <c r="J156" s="216"/>
      <c r="M156" s="116">
        <f t="shared" si="2"/>
        <v>0</v>
      </c>
      <c r="N156" s="3" t="s">
        <v>148</v>
      </c>
      <c r="P156" s="3"/>
      <c r="Q156" s="3"/>
      <c r="T156" s="716">
        <f t="shared" si="3"/>
        <v>1</v>
      </c>
      <c r="U156" s="6" t="s">
        <v>148</v>
      </c>
      <c r="V156" s="6"/>
      <c r="W156" s="6"/>
      <c r="X156" s="50"/>
      <c r="Z156" s="116">
        <f t="shared" si="4"/>
        <v>0</v>
      </c>
      <c r="AA156" s="3" t="s">
        <v>148</v>
      </c>
      <c r="AC156" s="3"/>
      <c r="AD156" s="3"/>
      <c r="AF156" s="116">
        <f t="shared" si="5"/>
        <v>0</v>
      </c>
      <c r="AG156" s="3" t="s">
        <v>148</v>
      </c>
      <c r="AH156" s="3"/>
      <c r="AI156" s="3"/>
      <c r="AJ156" s="757">
        <f t="shared" si="6"/>
        <v>4</v>
      </c>
      <c r="AL156" s="1210">
        <f t="shared" si="7"/>
        <v>4</v>
      </c>
      <c r="AM156" s="18" t="s">
        <v>148</v>
      </c>
      <c r="AN156" s="18"/>
      <c r="AO156" s="21"/>
      <c r="AP156" s="116">
        <f t="shared" si="8"/>
        <v>8</v>
      </c>
    </row>
    <row r="157" spans="1:42" ht="12.75">
      <c r="A157" s="3"/>
      <c r="B157" s="3"/>
      <c r="C157" s="3"/>
      <c r="G157" s="3"/>
      <c r="I157" s="3"/>
      <c r="J157" s="216"/>
      <c r="M157" s="116"/>
      <c r="N157" s="3"/>
      <c r="P157" s="3"/>
      <c r="Q157" s="3"/>
      <c r="T157" s="716"/>
      <c r="U157" s="6"/>
      <c r="V157" s="6"/>
      <c r="W157" s="6"/>
      <c r="X157" s="50"/>
      <c r="AA157" s="3"/>
      <c r="AC157" s="3"/>
      <c r="AD157" s="3"/>
      <c r="AF157" s="116"/>
      <c r="AG157" s="3"/>
      <c r="AH157" s="3"/>
      <c r="AI157" s="3"/>
      <c r="AJ157" s="3"/>
      <c r="AL157" s="116"/>
      <c r="AM157" s="3"/>
      <c r="AO157" s="3"/>
      <c r="AP157" s="757"/>
    </row>
    <row r="158" spans="1:42" ht="12.75">
      <c r="A158" s="3"/>
      <c r="B158" s="3"/>
      <c r="C158" s="3"/>
      <c r="F158" s="774">
        <f>SUM(F150:F156)</f>
        <v>9</v>
      </c>
      <c r="G158" s="721" t="s">
        <v>291</v>
      </c>
      <c r="H158" s="721"/>
      <c r="I158" s="722"/>
      <c r="J158" s="721"/>
      <c r="M158" s="721">
        <f>SUM(M150:M156)</f>
        <v>8</v>
      </c>
      <c r="N158" s="721" t="s">
        <v>291</v>
      </c>
      <c r="O158" s="722"/>
      <c r="P158" s="722"/>
      <c r="Q158" s="722"/>
      <c r="T158" s="727">
        <f>SUM(T150:T156)</f>
        <v>12</v>
      </c>
      <c r="U158" s="728" t="s">
        <v>291</v>
      </c>
      <c r="V158" s="729"/>
      <c r="W158" s="729"/>
      <c r="X158" s="730"/>
      <c r="Z158" s="721">
        <f>SUM(Z150:Z156)</f>
        <v>6</v>
      </c>
      <c r="AA158" s="721" t="s">
        <v>291</v>
      </c>
      <c r="AB158" s="722"/>
      <c r="AC158" s="722"/>
      <c r="AD158" s="722"/>
      <c r="AF158" s="721">
        <f>SUM(AF150:AF156)</f>
        <v>3</v>
      </c>
      <c r="AG158" s="721" t="s">
        <v>291</v>
      </c>
      <c r="AH158" s="722"/>
      <c r="AI158" s="722"/>
      <c r="AJ158" s="757">
        <f>F158+M158+T158+Z158+AF158</f>
        <v>38</v>
      </c>
      <c r="AL158" s="721">
        <f>SUM(AL150:AL156)</f>
        <v>4</v>
      </c>
      <c r="AM158" s="721" t="s">
        <v>291</v>
      </c>
      <c r="AO158" s="3"/>
      <c r="AP158" s="116">
        <f>F158+M158+T158+Z158+AF158+AL158</f>
        <v>42</v>
      </c>
    </row>
    <row r="159" spans="1:42" ht="12.75">
      <c r="A159" s="3"/>
      <c r="B159" s="3"/>
      <c r="C159" s="3"/>
      <c r="G159" s="3"/>
      <c r="I159" s="3"/>
      <c r="J159" s="3"/>
      <c r="M159" s="116"/>
      <c r="N159" s="3"/>
      <c r="P159" s="3"/>
      <c r="Q159" s="3"/>
      <c r="T159" s="716"/>
      <c r="U159" s="6"/>
      <c r="V159" s="6"/>
      <c r="W159" s="6"/>
      <c r="X159" s="50"/>
      <c r="AA159" s="3"/>
      <c r="AC159" s="3"/>
      <c r="AD159" s="3"/>
      <c r="AF159" s="116"/>
      <c r="AG159" s="3"/>
      <c r="AH159" s="3"/>
      <c r="AI159" s="3"/>
      <c r="AJ159" s="3"/>
      <c r="AL159" s="116"/>
      <c r="AM159" s="3"/>
      <c r="AO159" s="3"/>
      <c r="AP159" s="3"/>
    </row>
    <row r="160" spans="1:42" ht="12.75">
      <c r="A160" s="3"/>
      <c r="B160" s="3"/>
      <c r="C160" s="3"/>
      <c r="G160" s="3"/>
      <c r="I160" s="3"/>
      <c r="J160" s="3"/>
      <c r="M160" s="116"/>
      <c r="N160" s="3"/>
      <c r="P160" s="3"/>
      <c r="Q160" s="3"/>
      <c r="T160" s="716"/>
      <c r="U160" s="6"/>
      <c r="V160" s="6"/>
      <c r="W160" s="6"/>
      <c r="X160" s="50"/>
      <c r="AA160" s="3"/>
      <c r="AC160" s="3"/>
      <c r="AD160" s="3"/>
      <c r="AF160" s="116"/>
      <c r="AG160" s="3"/>
      <c r="AH160" s="3"/>
      <c r="AI160" s="3"/>
      <c r="AJ160" s="3"/>
      <c r="AL160" s="116"/>
      <c r="AM160" s="3"/>
      <c r="AO160" s="3"/>
      <c r="AP160" s="3"/>
    </row>
    <row r="161" spans="1:42" ht="12.75">
      <c r="A161" s="3"/>
      <c r="B161" s="3"/>
      <c r="C161" s="3"/>
      <c r="G161" s="3"/>
      <c r="I161" s="3"/>
      <c r="J161" s="3"/>
      <c r="M161" s="116"/>
      <c r="N161" s="3"/>
      <c r="P161" s="3"/>
      <c r="Q161" s="3"/>
      <c r="T161" s="716"/>
      <c r="U161" s="6"/>
      <c r="V161" s="6"/>
      <c r="W161" s="6"/>
      <c r="X161" s="50"/>
      <c r="AA161" s="3"/>
      <c r="AC161" s="3"/>
      <c r="AD161" s="3"/>
      <c r="AF161" s="116"/>
      <c r="AG161" s="3"/>
      <c r="AH161" s="3"/>
      <c r="AI161" s="3"/>
      <c r="AJ161" s="3"/>
      <c r="AL161" s="116"/>
      <c r="AM161" s="3"/>
      <c r="AO161" s="3"/>
      <c r="AP161" s="3"/>
    </row>
    <row r="162" spans="1:42" ht="12.75">
      <c r="A162" s="3"/>
      <c r="B162" s="3"/>
      <c r="C162" s="3"/>
      <c r="F162" s="769">
        <f>COUNTIF($F$5:$F$145,G162)</f>
        <v>0</v>
      </c>
      <c r="G162" s="116" t="s">
        <v>554</v>
      </c>
      <c r="I162" s="3"/>
      <c r="J162" s="108"/>
      <c r="K162" s="1607"/>
      <c r="L162" s="1607"/>
      <c r="M162" s="116">
        <f>COUNTIF($M$5:$M$145,N162)</f>
        <v>2</v>
      </c>
      <c r="N162" s="160" t="s">
        <v>152</v>
      </c>
      <c r="O162" s="108"/>
      <c r="P162" s="108"/>
      <c r="Q162" s="108"/>
      <c r="R162" s="1607"/>
      <c r="S162" s="1607"/>
      <c r="T162" s="716">
        <f>COUNTIF($T$5:$T$145,U162)</f>
        <v>3</v>
      </c>
      <c r="U162" s="147" t="s">
        <v>321</v>
      </c>
      <c r="V162" s="112"/>
      <c r="W162" s="112"/>
      <c r="X162" s="143"/>
      <c r="Y162" s="1607"/>
      <c r="Z162" s="116">
        <f>COUNTIF($Z$5:$Z$145,AA162)</f>
        <v>3</v>
      </c>
      <c r="AA162" s="116" t="s">
        <v>551</v>
      </c>
      <c r="AC162" s="3"/>
      <c r="AD162" s="108"/>
      <c r="AE162" s="1607"/>
      <c r="AF162" s="116">
        <f>COUNTIF($AF$5:$AF$145,AG162)</f>
        <v>3</v>
      </c>
      <c r="AG162" s="160" t="s">
        <v>315</v>
      </c>
      <c r="AH162" s="108"/>
      <c r="AI162" s="108"/>
      <c r="AJ162" s="108"/>
      <c r="AK162" s="1607"/>
      <c r="AL162" s="116">
        <f>COUNTIF($AL$5:$AL$145,AM162)</f>
        <v>2</v>
      </c>
      <c r="AM162" s="3" t="s">
        <v>150</v>
      </c>
      <c r="AO162" s="3"/>
      <c r="AP162" s="3"/>
    </row>
    <row r="163" spans="1:42" ht="12.75">
      <c r="A163" s="3"/>
      <c r="B163" s="3"/>
      <c r="C163" s="3"/>
      <c r="F163" s="769">
        <f>COUNTIF($F$5:$F$145,"GREY(P)")</f>
        <v>4</v>
      </c>
      <c r="G163" s="116" t="s">
        <v>555</v>
      </c>
      <c r="I163" s="3"/>
      <c r="J163" s="3"/>
      <c r="M163" s="116">
        <f>COUNTIF($M$5:$M$145,N163)</f>
        <v>6</v>
      </c>
      <c r="N163" s="116" t="s">
        <v>503</v>
      </c>
      <c r="P163" s="3"/>
      <c r="Q163" s="3"/>
      <c r="T163" s="716">
        <f>COUNTIF($T$5:$T$145,U163)</f>
        <v>2</v>
      </c>
      <c r="U163" s="31" t="s">
        <v>322</v>
      </c>
      <c r="V163" s="6"/>
      <c r="W163" s="6"/>
      <c r="X163" s="50"/>
      <c r="Z163" s="116">
        <f>COUNTIF($Z$5:$Z$145,AA163)</f>
        <v>3</v>
      </c>
      <c r="AA163" s="116" t="s">
        <v>552</v>
      </c>
      <c r="AC163" s="3"/>
      <c r="AD163" s="3"/>
      <c r="AF163" s="116"/>
      <c r="AG163" s="3"/>
      <c r="AH163" s="3"/>
      <c r="AI163" s="3"/>
      <c r="AJ163" s="3"/>
      <c r="AL163" s="116">
        <f>COUNTIF($AL$5:$AL146,AM163)</f>
        <v>0</v>
      </c>
      <c r="AM163" s="3" t="s">
        <v>246</v>
      </c>
      <c r="AO163" s="3"/>
      <c r="AP163" s="3"/>
    </row>
    <row r="164" spans="1:42" ht="12.75">
      <c r="A164" s="3"/>
      <c r="B164" s="3"/>
      <c r="C164" s="3"/>
      <c r="F164" s="769">
        <f>COUNTIF($F$5:$F$145,G164)</f>
        <v>0</v>
      </c>
      <c r="G164" s="116" t="s">
        <v>556</v>
      </c>
      <c r="I164" s="3"/>
      <c r="J164" s="3"/>
      <c r="M164" s="116">
        <f>COUNTIF($F$5:$F$145,N164)</f>
        <v>0</v>
      </c>
      <c r="N164" s="116" t="s">
        <v>504</v>
      </c>
      <c r="P164" s="3"/>
      <c r="Q164" s="3"/>
      <c r="T164" s="716">
        <f>COUNTIF($T$5:$T$145,U164)</f>
        <v>3</v>
      </c>
      <c r="U164" s="31" t="s">
        <v>397</v>
      </c>
      <c r="V164" s="6"/>
      <c r="W164" s="6"/>
      <c r="X164" s="50"/>
      <c r="AA164" s="3"/>
      <c r="AC164" s="3"/>
      <c r="AD164" s="3"/>
      <c r="AF164" s="116"/>
      <c r="AG164" s="3"/>
      <c r="AH164" s="3"/>
      <c r="AI164" s="3"/>
      <c r="AJ164" s="3"/>
      <c r="AL164" s="116">
        <f>COUNTIF($AL$5:$AL146,AM164)</f>
        <v>2</v>
      </c>
      <c r="AM164" s="3" t="s">
        <v>325</v>
      </c>
      <c r="AO164" s="3"/>
      <c r="AP164" s="3"/>
    </row>
    <row r="165" spans="1:44" s="1" customFormat="1" ht="12.75">
      <c r="A165" s="3"/>
      <c r="B165" s="3"/>
      <c r="C165" s="3"/>
      <c r="D165" s="1146"/>
      <c r="E165" s="1146"/>
      <c r="F165" s="769">
        <f>COUNTIF($F$5:$F$145,"SCOT")</f>
        <v>5</v>
      </c>
      <c r="G165" s="116" t="s">
        <v>149</v>
      </c>
      <c r="H165" s="3"/>
      <c r="I165" s="3"/>
      <c r="J165" s="3"/>
      <c r="K165" s="1146"/>
      <c r="L165" s="1146"/>
      <c r="M165" s="116"/>
      <c r="N165" s="116"/>
      <c r="O165" s="3"/>
      <c r="P165" s="3"/>
      <c r="Q165" s="3"/>
      <c r="R165" s="1146"/>
      <c r="S165" s="1146"/>
      <c r="T165" s="716">
        <f>COUNTIF($T$5:$T$145,U165)</f>
        <v>2</v>
      </c>
      <c r="U165" s="31" t="s">
        <v>396</v>
      </c>
      <c r="V165" s="6"/>
      <c r="W165" s="6"/>
      <c r="X165" s="50"/>
      <c r="Y165" s="1146"/>
      <c r="Z165" s="116"/>
      <c r="AA165" s="3"/>
      <c r="AB165" s="3"/>
      <c r="AC165" s="3"/>
      <c r="AD165" s="3"/>
      <c r="AE165" s="1146"/>
      <c r="AF165" s="116"/>
      <c r="AG165" s="3"/>
      <c r="AH165" s="3"/>
      <c r="AI165" s="3"/>
      <c r="AJ165" s="3"/>
      <c r="AK165" s="1146"/>
      <c r="AL165" s="116"/>
      <c r="AM165" s="3"/>
      <c r="AN165" s="3"/>
      <c r="AO165" s="3"/>
      <c r="AP165" s="3"/>
      <c r="AQ165" s="2"/>
      <c r="AR165" s="2"/>
    </row>
    <row r="166" spans="1:42" ht="12.75">
      <c r="A166" s="3"/>
      <c r="B166" s="3"/>
      <c r="C166" s="3"/>
      <c r="G166" s="3"/>
      <c r="I166" s="3"/>
      <c r="J166" s="3"/>
      <c r="M166" s="116"/>
      <c r="N166" s="3"/>
      <c r="P166" s="3"/>
      <c r="Q166" s="3"/>
      <c r="T166" s="716">
        <f>COUNTIF($T$5:$T$145,U166)</f>
        <v>2</v>
      </c>
      <c r="U166" s="1464" t="s">
        <v>702</v>
      </c>
      <c r="V166" s="6"/>
      <c r="W166" s="6"/>
      <c r="X166" s="50"/>
      <c r="AA166" s="3"/>
      <c r="AC166" s="3"/>
      <c r="AD166" s="3"/>
      <c r="AF166" s="116"/>
      <c r="AG166" s="3"/>
      <c r="AH166" s="3"/>
      <c r="AI166" s="3"/>
      <c r="AJ166" s="3"/>
      <c r="AL166" s="1211"/>
      <c r="AM166" s="119"/>
      <c r="AO166" s="3"/>
      <c r="AP166" s="3"/>
    </row>
    <row r="167" spans="1:44" s="116" customFormat="1" ht="12.75">
      <c r="A167" s="3"/>
      <c r="B167" s="3"/>
      <c r="C167" s="3"/>
      <c r="D167" s="1146"/>
      <c r="E167" s="1146"/>
      <c r="F167" s="769"/>
      <c r="G167" s="3"/>
      <c r="H167" s="3"/>
      <c r="I167" s="3"/>
      <c r="J167" s="3"/>
      <c r="K167" s="1146"/>
      <c r="L167" s="1146"/>
      <c r="N167" s="3"/>
      <c r="O167" s="3"/>
      <c r="P167" s="3"/>
      <c r="Q167" s="3"/>
      <c r="R167" s="1146"/>
      <c r="S167" s="1146"/>
      <c r="T167" s="716"/>
      <c r="U167" s="31"/>
      <c r="V167" s="6"/>
      <c r="W167" s="6"/>
      <c r="X167" s="50"/>
      <c r="Y167" s="1146"/>
      <c r="AA167" s="3"/>
      <c r="AB167" s="3"/>
      <c r="AC167" s="3"/>
      <c r="AD167" s="3"/>
      <c r="AE167" s="1146"/>
      <c r="AG167" s="3"/>
      <c r="AH167" s="3"/>
      <c r="AI167" s="3"/>
      <c r="AJ167" s="3"/>
      <c r="AK167" s="1146"/>
      <c r="AL167" s="1211"/>
      <c r="AM167" s="119"/>
      <c r="AN167" s="3"/>
      <c r="AO167" s="3"/>
      <c r="AP167" s="3"/>
      <c r="AQ167" s="2"/>
      <c r="AR167" s="2"/>
    </row>
    <row r="168" spans="4:44" s="116" customFormat="1" ht="12.75">
      <c r="D168" s="1153"/>
      <c r="E168" s="1153"/>
      <c r="F168" s="774">
        <f>SUM(F162:F165)</f>
        <v>9</v>
      </c>
      <c r="G168" s="721" t="s">
        <v>291</v>
      </c>
      <c r="H168" s="721"/>
      <c r="I168" s="721"/>
      <c r="J168" s="721"/>
      <c r="K168" s="1153"/>
      <c r="L168" s="1153"/>
      <c r="M168" s="721">
        <f>SUM(M162:M165)</f>
        <v>8</v>
      </c>
      <c r="N168" s="721" t="s">
        <v>291</v>
      </c>
      <c r="O168" s="721"/>
      <c r="P168" s="721"/>
      <c r="Q168" s="721"/>
      <c r="R168" s="1153"/>
      <c r="S168" s="1153"/>
      <c r="T168" s="727">
        <f>SUM(T162:T166)</f>
        <v>12</v>
      </c>
      <c r="U168" s="728" t="s">
        <v>291</v>
      </c>
      <c r="V168" s="728"/>
      <c r="W168" s="728"/>
      <c r="X168" s="731"/>
      <c r="Y168" s="1153"/>
      <c r="Z168" s="721">
        <f>SUM(Z162:Z165)</f>
        <v>6</v>
      </c>
      <c r="AA168" s="721" t="s">
        <v>291</v>
      </c>
      <c r="AB168" s="721"/>
      <c r="AC168" s="721"/>
      <c r="AD168" s="721"/>
      <c r="AE168" s="1153"/>
      <c r="AF168" s="721">
        <f>SUM(AF162:AF165)</f>
        <v>3</v>
      </c>
      <c r="AG168" s="721" t="s">
        <v>291</v>
      </c>
      <c r="AH168" s="721"/>
      <c r="AI168" s="721"/>
      <c r="AJ168" s="721"/>
      <c r="AK168" s="1153"/>
      <c r="AL168" s="721">
        <f>SUM(AL162:AL165)</f>
        <v>4</v>
      </c>
      <c r="AM168" s="721" t="s">
        <v>291</v>
      </c>
      <c r="AQ168" s="1"/>
      <c r="AR168" s="1"/>
    </row>
    <row r="169" spans="1:44" s="116" customFormat="1" ht="12.75">
      <c r="A169" s="3"/>
      <c r="B169" s="3"/>
      <c r="C169" s="3"/>
      <c r="D169" s="1146"/>
      <c r="E169" s="1146"/>
      <c r="F169" s="769"/>
      <c r="G169" s="3"/>
      <c r="H169" s="3"/>
      <c r="I169" s="3"/>
      <c r="J169" s="3"/>
      <c r="K169" s="1146"/>
      <c r="L169" s="1146"/>
      <c r="N169" s="3"/>
      <c r="O169" s="3"/>
      <c r="P169" s="3"/>
      <c r="Q169" s="3"/>
      <c r="R169" s="1146"/>
      <c r="S169" s="1146"/>
      <c r="T169" s="716"/>
      <c r="U169" s="6"/>
      <c r="V169" s="6"/>
      <c r="W169" s="6"/>
      <c r="X169" s="50"/>
      <c r="Y169" s="1146"/>
      <c r="AA169" s="3"/>
      <c r="AB169" s="3"/>
      <c r="AC169" s="3"/>
      <c r="AD169" s="3"/>
      <c r="AE169" s="1146"/>
      <c r="AG169" s="3"/>
      <c r="AH169" s="3"/>
      <c r="AI169" s="3"/>
      <c r="AJ169" s="3"/>
      <c r="AK169" s="1146"/>
      <c r="AL169" s="1211"/>
      <c r="AM169" s="119"/>
      <c r="AN169" s="3"/>
      <c r="AO169" s="3"/>
      <c r="AP169" s="3"/>
      <c r="AQ169" s="2"/>
      <c r="AR169" s="2"/>
    </row>
    <row r="170" spans="4:39" s="116" customFormat="1" ht="12.75">
      <c r="D170" s="1153"/>
      <c r="E170" s="1153"/>
      <c r="F170" s="775">
        <f>SUM($F$158-$F$180)</f>
        <v>7</v>
      </c>
      <c r="G170" s="723" t="s">
        <v>268</v>
      </c>
      <c r="H170" s="723"/>
      <c r="I170" s="723"/>
      <c r="J170" s="723"/>
      <c r="K170" s="1153"/>
      <c r="L170" s="1153"/>
      <c r="M170" s="723">
        <f>SUM($M$158-$M$180)</f>
        <v>8</v>
      </c>
      <c r="N170" s="723"/>
      <c r="O170" s="723"/>
      <c r="P170" s="723"/>
      <c r="Q170" s="723"/>
      <c r="R170" s="1153"/>
      <c r="S170" s="1153"/>
      <c r="T170" s="732">
        <f>SUM($T$158-$T$180)</f>
        <v>12</v>
      </c>
      <c r="U170" s="699" t="s">
        <v>558</v>
      </c>
      <c r="V170" s="699"/>
      <c r="W170" s="699"/>
      <c r="X170" s="733"/>
      <c r="Y170" s="1153"/>
      <c r="Z170" s="723"/>
      <c r="AA170" s="723"/>
      <c r="AB170" s="723"/>
      <c r="AC170" s="723"/>
      <c r="AD170" s="723"/>
      <c r="AE170" s="1153"/>
      <c r="AF170" s="723"/>
      <c r="AG170" s="723"/>
      <c r="AH170" s="723"/>
      <c r="AI170" s="723"/>
      <c r="AJ170" s="723"/>
      <c r="AK170" s="1153"/>
      <c r="AL170" s="723"/>
      <c r="AM170" s="723"/>
    </row>
    <row r="171" spans="4:37" s="116" customFormat="1" ht="13.5" thickBot="1">
      <c r="D171" s="1153"/>
      <c r="E171" s="1153"/>
      <c r="F171" s="769"/>
      <c r="K171" s="1153"/>
      <c r="L171" s="1153"/>
      <c r="R171" s="1153"/>
      <c r="S171" s="1153"/>
      <c r="T171" s="716"/>
      <c r="U171" s="31"/>
      <c r="V171" s="31"/>
      <c r="W171" s="31"/>
      <c r="X171" s="153"/>
      <c r="Y171" s="1153"/>
      <c r="AE171" s="1153"/>
      <c r="AJ171" s="758" t="s">
        <v>563</v>
      </c>
      <c r="AK171" s="1153"/>
    </row>
    <row r="172" spans="4:39" s="116" customFormat="1" ht="12.75">
      <c r="D172" s="1153"/>
      <c r="E172" s="1153"/>
      <c r="F172" s="769">
        <f>COUNTIF($E$5:$E$145,"Mon(night)")</f>
        <v>0</v>
      </c>
      <c r="G172" s="3" t="s">
        <v>151</v>
      </c>
      <c r="K172" s="1153"/>
      <c r="L172" s="1153"/>
      <c r="N172" s="3" t="s">
        <v>151</v>
      </c>
      <c r="R172" s="1153"/>
      <c r="S172" s="1153"/>
      <c r="T172" s="716">
        <f>COUNTIF($S$5:$S$146,"Mon(night)")</f>
        <v>0</v>
      </c>
      <c r="U172" s="6" t="s">
        <v>151</v>
      </c>
      <c r="V172" s="31"/>
      <c r="W172" s="31"/>
      <c r="X172" s="31"/>
      <c r="Y172" s="1608"/>
      <c r="Z172" s="735">
        <f>COUNTIF($S$5:$S$145,"Mon(sand)")</f>
        <v>0</v>
      </c>
      <c r="AA172" s="214" t="s">
        <v>151</v>
      </c>
      <c r="AB172" s="735"/>
      <c r="AC172" s="735"/>
      <c r="AD172" s="735"/>
      <c r="AE172" s="1608"/>
      <c r="AF172" s="735"/>
      <c r="AG172" s="214"/>
      <c r="AH172" s="735"/>
      <c r="AI172" s="735"/>
      <c r="AJ172" s="757">
        <f aca="true" t="shared" si="9" ref="AJ172:AJ178">F172+T172</f>
        <v>0</v>
      </c>
      <c r="AK172" s="1153"/>
      <c r="AM172" s="3" t="s">
        <v>151</v>
      </c>
    </row>
    <row r="173" spans="4:39" s="116" customFormat="1" ht="12.75">
      <c r="D173" s="1153"/>
      <c r="E173" s="1153"/>
      <c r="F173" s="769">
        <f>COUNTIF($E$5:$E$145,"Tue(night)")</f>
        <v>0</v>
      </c>
      <c r="G173" s="3" t="s">
        <v>134</v>
      </c>
      <c r="K173" s="1153"/>
      <c r="L173" s="1153"/>
      <c r="N173" s="3" t="s">
        <v>134</v>
      </c>
      <c r="R173" s="1153"/>
      <c r="S173" s="1153"/>
      <c r="T173" s="716">
        <f>COUNTIF($S$5:$S$145,"Tue(night)")</f>
        <v>0</v>
      </c>
      <c r="U173" s="6" t="s">
        <v>134</v>
      </c>
      <c r="V173" s="31"/>
      <c r="W173" s="31"/>
      <c r="X173" s="31"/>
      <c r="Y173" s="1151"/>
      <c r="Z173" s="31">
        <f>COUNTIF($S$5:$S$145,"Tue(sand)")</f>
        <v>0</v>
      </c>
      <c r="AA173" s="6" t="s">
        <v>134</v>
      </c>
      <c r="AB173" s="31"/>
      <c r="AC173" s="31"/>
      <c r="AD173" s="31"/>
      <c r="AE173" s="1151"/>
      <c r="AF173" s="31"/>
      <c r="AG173" s="6"/>
      <c r="AH173" s="31"/>
      <c r="AI173" s="31"/>
      <c r="AJ173" s="757">
        <f t="shared" si="9"/>
        <v>0</v>
      </c>
      <c r="AK173" s="1153"/>
      <c r="AM173" s="3" t="s">
        <v>134</v>
      </c>
    </row>
    <row r="174" spans="4:39" s="116" customFormat="1" ht="12.75">
      <c r="D174" s="1153"/>
      <c r="E174" s="1153"/>
      <c r="F174" s="769">
        <f>COUNTIF($E$5:$E$145,"Wed(night)")</f>
        <v>0</v>
      </c>
      <c r="G174" s="3" t="s">
        <v>137</v>
      </c>
      <c r="K174" s="1153"/>
      <c r="L174" s="1153"/>
      <c r="N174" s="3" t="s">
        <v>137</v>
      </c>
      <c r="R174" s="1153"/>
      <c r="S174" s="1153"/>
      <c r="T174" s="716">
        <f>COUNTIF($S$5:$S$145,"Wed(night)")</f>
        <v>0</v>
      </c>
      <c r="U174" s="6" t="s">
        <v>137</v>
      </c>
      <c r="V174" s="31"/>
      <c r="W174" s="31"/>
      <c r="X174" s="31"/>
      <c r="Y174" s="1151"/>
      <c r="Z174" s="31">
        <f>COUNTIF($S$5:$S$145,"Wed(sand)")</f>
        <v>0</v>
      </c>
      <c r="AA174" s="6" t="s">
        <v>137</v>
      </c>
      <c r="AB174" s="31"/>
      <c r="AC174" s="31"/>
      <c r="AD174" s="31"/>
      <c r="AE174" s="1151"/>
      <c r="AF174" s="31"/>
      <c r="AG174" s="6"/>
      <c r="AH174" s="31"/>
      <c r="AI174" s="31"/>
      <c r="AJ174" s="757">
        <f t="shared" si="9"/>
        <v>0</v>
      </c>
      <c r="AK174" s="1153"/>
      <c r="AM174" s="3" t="s">
        <v>137</v>
      </c>
    </row>
    <row r="175" spans="4:39" s="116" customFormat="1" ht="12.75">
      <c r="D175" s="1153"/>
      <c r="E175" s="1153"/>
      <c r="F175" s="769">
        <f>COUNTIF($E$5:$E$145,"Thu(night)")</f>
        <v>0</v>
      </c>
      <c r="G175" s="3" t="s">
        <v>140</v>
      </c>
      <c r="K175" s="1153"/>
      <c r="L175" s="1153"/>
      <c r="N175" s="3" t="s">
        <v>140</v>
      </c>
      <c r="R175" s="1153"/>
      <c r="S175" s="1153"/>
      <c r="T175" s="716">
        <f>COUNTIF($S$5:$S$145,"Thu(night)")</f>
        <v>0</v>
      </c>
      <c r="U175" s="6" t="s">
        <v>140</v>
      </c>
      <c r="V175" s="31"/>
      <c r="W175" s="31"/>
      <c r="X175" s="31"/>
      <c r="Y175" s="1151"/>
      <c r="Z175" s="31">
        <f>COUNTIF($S$5:$S$145,"Thu(sand)")</f>
        <v>0</v>
      </c>
      <c r="AA175" s="6" t="s">
        <v>140</v>
      </c>
      <c r="AB175" s="31"/>
      <c r="AC175" s="31"/>
      <c r="AD175" s="31"/>
      <c r="AE175" s="1151"/>
      <c r="AF175" s="31"/>
      <c r="AG175" s="6"/>
      <c r="AH175" s="31"/>
      <c r="AI175" s="31"/>
      <c r="AJ175" s="757">
        <f t="shared" si="9"/>
        <v>0</v>
      </c>
      <c r="AK175" s="1153"/>
      <c r="AM175" s="3" t="s">
        <v>140</v>
      </c>
    </row>
    <row r="176" spans="4:39" s="116" customFormat="1" ht="12.75">
      <c r="D176" s="1153"/>
      <c r="E176" s="1153"/>
      <c r="F176" s="769">
        <f>COUNTIF($E$5:$E$145,"Fri(night)")</f>
        <v>2</v>
      </c>
      <c r="G176" s="3" t="s">
        <v>142</v>
      </c>
      <c r="K176" s="1153"/>
      <c r="L176" s="1153"/>
      <c r="N176" s="3" t="s">
        <v>142</v>
      </c>
      <c r="R176" s="1153"/>
      <c r="S176" s="1153"/>
      <c r="T176" s="716">
        <f>COUNTIF($S$5:$S$145,"Fri(night)")</f>
        <v>0</v>
      </c>
      <c r="U176" s="6" t="s">
        <v>142</v>
      </c>
      <c r="V176" s="31"/>
      <c r="W176" s="31"/>
      <c r="X176" s="31"/>
      <c r="Y176" s="1151"/>
      <c r="Z176" s="31">
        <f>COUNTIF($S$5:$S$145,"Fri(sand)")</f>
        <v>0</v>
      </c>
      <c r="AA176" s="6" t="s">
        <v>142</v>
      </c>
      <c r="AB176" s="31"/>
      <c r="AC176" s="31"/>
      <c r="AD176" s="31"/>
      <c r="AE176" s="1151"/>
      <c r="AF176" s="31"/>
      <c r="AG176" s="6"/>
      <c r="AH176" s="31"/>
      <c r="AI176" s="31"/>
      <c r="AJ176" s="757">
        <f t="shared" si="9"/>
        <v>2</v>
      </c>
      <c r="AK176" s="1153"/>
      <c r="AM176" s="3" t="s">
        <v>142</v>
      </c>
    </row>
    <row r="177" spans="1:44" s="3" customFormat="1" ht="12.75">
      <c r="A177" s="116"/>
      <c r="B177" s="116"/>
      <c r="C177" s="116"/>
      <c r="D177" s="1153"/>
      <c r="E177" s="1153"/>
      <c r="F177" s="769">
        <f>COUNTIF($E$5:$E$145,"Sat(night)")</f>
        <v>0</v>
      </c>
      <c r="G177" s="3" t="s">
        <v>144</v>
      </c>
      <c r="H177" s="116"/>
      <c r="I177" s="116"/>
      <c r="J177" s="116"/>
      <c r="K177" s="1153"/>
      <c r="L177" s="1153"/>
      <c r="M177" s="116"/>
      <c r="N177" s="3" t="s">
        <v>144</v>
      </c>
      <c r="O177" s="116"/>
      <c r="P177" s="116"/>
      <c r="Q177" s="116"/>
      <c r="R177" s="1153"/>
      <c r="S177" s="1153"/>
      <c r="T177" s="716">
        <f>COUNTIF($S$5:$S$145,"Sat(night)")</f>
        <v>0</v>
      </c>
      <c r="U177" s="6" t="s">
        <v>144</v>
      </c>
      <c r="V177" s="31"/>
      <c r="W177" s="31"/>
      <c r="X177" s="31"/>
      <c r="Y177" s="1151"/>
      <c r="Z177" s="31">
        <f>COUNTIF($S$5:$S$145,"Sat(sand)")</f>
        <v>0</v>
      </c>
      <c r="AA177" s="6" t="s">
        <v>144</v>
      </c>
      <c r="AB177" s="31"/>
      <c r="AC177" s="31"/>
      <c r="AD177" s="31"/>
      <c r="AE177" s="1151"/>
      <c r="AF177" s="31"/>
      <c r="AG177" s="6"/>
      <c r="AH177" s="31"/>
      <c r="AI177" s="31"/>
      <c r="AJ177" s="757">
        <f t="shared" si="9"/>
        <v>0</v>
      </c>
      <c r="AK177" s="1153"/>
      <c r="AL177" s="116"/>
      <c r="AM177" s="3" t="s">
        <v>144</v>
      </c>
      <c r="AN177" s="116"/>
      <c r="AO177" s="116"/>
      <c r="AP177" s="116"/>
      <c r="AQ177" s="116"/>
      <c r="AR177" s="116"/>
    </row>
    <row r="178" spans="1:44" ht="12.75">
      <c r="A178" s="116"/>
      <c r="B178" s="116"/>
      <c r="C178" s="116"/>
      <c r="D178" s="1153"/>
      <c r="E178" s="1153"/>
      <c r="F178" s="769">
        <f>COUNTIF($E$5:$E$145,"Sun(night)")</f>
        <v>0</v>
      </c>
      <c r="G178" s="3" t="s">
        <v>148</v>
      </c>
      <c r="H178" s="116"/>
      <c r="I178" s="116"/>
      <c r="J178" s="116"/>
      <c r="K178" s="1153"/>
      <c r="L178" s="1153"/>
      <c r="M178" s="116"/>
      <c r="N178" s="3" t="s">
        <v>148</v>
      </c>
      <c r="O178" s="116"/>
      <c r="P178" s="116"/>
      <c r="Q178" s="116"/>
      <c r="R178" s="1153"/>
      <c r="S178" s="1153"/>
      <c r="T178" s="716">
        <f>COUNTIF($S$5:$S$145,"Sun(night)")</f>
        <v>0</v>
      </c>
      <c r="U178" s="6" t="s">
        <v>148</v>
      </c>
      <c r="V178" s="31"/>
      <c r="W178" s="31"/>
      <c r="X178" s="31"/>
      <c r="Y178" s="1151"/>
      <c r="Z178" s="31">
        <f>COUNTIF($S$5:$S$145,"Sun(sand)")</f>
        <v>0</v>
      </c>
      <c r="AA178" s="6" t="s">
        <v>148</v>
      </c>
      <c r="AB178" s="31"/>
      <c r="AC178" s="31"/>
      <c r="AD178" s="31"/>
      <c r="AE178" s="1151"/>
      <c r="AF178" s="31"/>
      <c r="AG178" s="6"/>
      <c r="AH178" s="31"/>
      <c r="AI178" s="31"/>
      <c r="AJ178" s="757">
        <f t="shared" si="9"/>
        <v>0</v>
      </c>
      <c r="AK178" s="1153"/>
      <c r="AL178" s="116"/>
      <c r="AM178" s="3" t="s">
        <v>148</v>
      </c>
      <c r="AN178" s="116"/>
      <c r="AO178" s="116"/>
      <c r="AP178" s="116"/>
      <c r="AQ178" s="116"/>
      <c r="AR178" s="116"/>
    </row>
    <row r="179" spans="1:44" ht="12.75">
      <c r="A179" s="116"/>
      <c r="B179" s="116"/>
      <c r="C179" s="116"/>
      <c r="D179" s="1153"/>
      <c r="E179" s="1153"/>
      <c r="G179" s="116"/>
      <c r="H179" s="116"/>
      <c r="I179" s="116"/>
      <c r="J179" s="116"/>
      <c r="K179" s="1153"/>
      <c r="L179" s="1153"/>
      <c r="M179" s="116"/>
      <c r="N179" s="116"/>
      <c r="O179" s="116"/>
      <c r="P179" s="116"/>
      <c r="Q179" s="116"/>
      <c r="R179" s="1153"/>
      <c r="S179" s="1153"/>
      <c r="T179" s="716"/>
      <c r="U179" s="31"/>
      <c r="V179" s="31"/>
      <c r="W179" s="31"/>
      <c r="X179" s="31"/>
      <c r="Y179" s="1151"/>
      <c r="Z179" s="31"/>
      <c r="AA179" s="31"/>
      <c r="AB179" s="31"/>
      <c r="AC179" s="31"/>
      <c r="AD179" s="31"/>
      <c r="AE179" s="1151"/>
      <c r="AF179" s="31"/>
      <c r="AG179" s="31"/>
      <c r="AH179" s="31"/>
      <c r="AI179" s="31"/>
      <c r="AJ179" s="153"/>
      <c r="AK179" s="1153"/>
      <c r="AL179" s="116"/>
      <c r="AM179" s="116"/>
      <c r="AN179" s="116"/>
      <c r="AO179" s="116"/>
      <c r="AP179" s="116"/>
      <c r="AQ179" s="116"/>
      <c r="AR179" s="116"/>
    </row>
    <row r="180" spans="1:44" ht="12.75">
      <c r="A180" s="3"/>
      <c r="B180" s="3"/>
      <c r="C180" s="3"/>
      <c r="F180" s="776">
        <f>COUNTIF($F$5:$F$139,"(night)")</f>
        <v>2</v>
      </c>
      <c r="G180" s="724" t="s">
        <v>269</v>
      </c>
      <c r="H180" s="724"/>
      <c r="I180" s="724"/>
      <c r="J180" s="724"/>
      <c r="K180" s="1153"/>
      <c r="L180" s="1153"/>
      <c r="M180" s="724">
        <f>COUNTIF($F$5:$F$139,N180)</f>
        <v>0</v>
      </c>
      <c r="N180" s="724"/>
      <c r="O180" s="724"/>
      <c r="P180" s="724"/>
      <c r="Q180" s="724"/>
      <c r="R180" s="1153"/>
      <c r="S180" s="1153"/>
      <c r="T180" s="736">
        <f>COUNTIF($T$5:$T$139,U180)</f>
        <v>0</v>
      </c>
      <c r="U180" s="737" t="s">
        <v>269</v>
      </c>
      <c r="V180" s="738"/>
      <c r="W180" s="738"/>
      <c r="X180" s="738"/>
      <c r="Y180" s="929"/>
      <c r="Z180" s="737">
        <f>Z172+Z173+Z174+Z175+Z176+Z177+Z178</f>
        <v>0</v>
      </c>
      <c r="AA180" s="737" t="s">
        <v>560</v>
      </c>
      <c r="AB180" s="738"/>
      <c r="AC180" s="738"/>
      <c r="AD180" s="738"/>
      <c r="AE180" s="929"/>
      <c r="AF180" s="737"/>
      <c r="AG180" s="737"/>
      <c r="AH180" s="738"/>
      <c r="AI180" s="738"/>
      <c r="AJ180" s="757">
        <f>SUM(AJ172:AJ178)</f>
        <v>2</v>
      </c>
      <c r="AL180" s="724"/>
      <c r="AM180" s="725"/>
      <c r="AO180" s="3"/>
      <c r="AP180" s="3"/>
      <c r="AQ180" s="3"/>
      <c r="AR180" s="3"/>
    </row>
    <row r="181" spans="1:42" ht="12.75">
      <c r="A181" s="3"/>
      <c r="B181" s="3"/>
      <c r="C181" s="3"/>
      <c r="G181" s="3"/>
      <c r="I181" s="3"/>
      <c r="J181" s="3"/>
      <c r="M181" s="116"/>
      <c r="N181" s="3"/>
      <c r="P181" s="3"/>
      <c r="Q181" s="3"/>
      <c r="T181" s="716"/>
      <c r="U181" s="6"/>
      <c r="V181" s="6"/>
      <c r="W181" s="6"/>
      <c r="X181" s="6"/>
      <c r="Y181" s="929"/>
      <c r="Z181" s="31"/>
      <c r="AA181" s="6"/>
      <c r="AB181" s="6"/>
      <c r="AC181" s="6"/>
      <c r="AD181" s="6"/>
      <c r="AE181" s="929"/>
      <c r="AF181" s="31"/>
      <c r="AG181" s="6"/>
      <c r="AH181" s="6"/>
      <c r="AI181" s="6"/>
      <c r="AJ181" s="50"/>
      <c r="AL181" s="116"/>
      <c r="AM181" s="3"/>
      <c r="AO181" s="3"/>
      <c r="AP181" s="3"/>
    </row>
    <row r="182" spans="1:42" ht="13.5" thickBot="1">
      <c r="A182" s="3"/>
      <c r="B182" s="3"/>
      <c r="C182" s="3"/>
      <c r="F182" s="774">
        <f>SUM(F170:F178)</f>
        <v>9</v>
      </c>
      <c r="G182" s="721" t="s">
        <v>291</v>
      </c>
      <c r="H182" s="721"/>
      <c r="I182" s="721"/>
      <c r="J182" s="721"/>
      <c r="K182" s="1153"/>
      <c r="L182" s="1153"/>
      <c r="M182" s="721">
        <f>SUM(M170:M178)</f>
        <v>8</v>
      </c>
      <c r="N182" s="721" t="s">
        <v>291</v>
      </c>
      <c r="O182" s="721"/>
      <c r="P182" s="721"/>
      <c r="Q182" s="721"/>
      <c r="R182" s="1153"/>
      <c r="S182" s="1153"/>
      <c r="T182" s="739">
        <f>SUM(T170:T178)</f>
        <v>12</v>
      </c>
      <c r="U182" s="740" t="s">
        <v>291</v>
      </c>
      <c r="V182" s="740"/>
      <c r="W182" s="740"/>
      <c r="X182" s="740"/>
      <c r="Y182" s="1609"/>
      <c r="Z182" s="740">
        <f>Z180+AF180</f>
        <v>0</v>
      </c>
      <c r="AA182" s="740"/>
      <c r="AB182" s="740"/>
      <c r="AC182" s="740"/>
      <c r="AD182" s="740"/>
      <c r="AE182" s="1609"/>
      <c r="AF182" s="740"/>
      <c r="AG182" s="740"/>
      <c r="AH182" s="740"/>
      <c r="AI182" s="740"/>
      <c r="AJ182" s="741"/>
      <c r="AK182" s="1153"/>
      <c r="AL182" s="721"/>
      <c r="AM182" s="721"/>
      <c r="AO182" s="3"/>
      <c r="AP182" s="116"/>
    </row>
    <row r="183" spans="1:42" ht="12.75">
      <c r="A183" s="3"/>
      <c r="B183" s="3"/>
      <c r="C183" s="3"/>
      <c r="G183" s="3"/>
      <c r="I183" s="3"/>
      <c r="J183" s="3"/>
      <c r="M183" s="116"/>
      <c r="N183" s="3"/>
      <c r="P183" s="3"/>
      <c r="Q183" s="3"/>
      <c r="T183" s="116"/>
      <c r="U183" s="3"/>
      <c r="W183" s="3"/>
      <c r="X183" s="3"/>
      <c r="AA183" s="3"/>
      <c r="AC183" s="3"/>
      <c r="AD183" s="3"/>
      <c r="AF183" s="116"/>
      <c r="AG183" s="3"/>
      <c r="AH183" s="3"/>
      <c r="AI183" s="3"/>
      <c r="AJ183" s="3"/>
      <c r="AL183" s="116"/>
      <c r="AM183" s="3"/>
      <c r="AO183" s="3"/>
      <c r="AP183" s="3"/>
    </row>
    <row r="184" spans="1:42" ht="12.75">
      <c r="A184" s="3"/>
      <c r="B184" s="3"/>
      <c r="C184" s="3"/>
      <c r="G184" s="3"/>
      <c r="I184" s="3"/>
      <c r="J184" s="3"/>
      <c r="M184" s="116"/>
      <c r="N184" s="3"/>
      <c r="P184" s="3"/>
      <c r="Q184" s="3"/>
      <c r="T184" s="116"/>
      <c r="U184" s="3"/>
      <c r="W184" s="3"/>
      <c r="X184" s="3"/>
      <c r="AA184" s="3"/>
      <c r="AC184" s="3"/>
      <c r="AD184" s="3"/>
      <c r="AF184" s="116"/>
      <c r="AG184" s="3"/>
      <c r="AH184" s="3"/>
      <c r="AI184" s="3"/>
      <c r="AJ184" s="3"/>
      <c r="AL184" s="116"/>
      <c r="AM184" s="3"/>
      <c r="AO184" s="3"/>
      <c r="AP184" s="3"/>
    </row>
    <row r="185" spans="1:42" ht="12.75">
      <c r="A185" s="3"/>
      <c r="B185" s="3"/>
      <c r="C185" s="3"/>
      <c r="G185" s="3"/>
      <c r="I185" s="3"/>
      <c r="J185" s="3"/>
      <c r="M185" s="116"/>
      <c r="N185" s="3"/>
      <c r="P185" s="3"/>
      <c r="Q185" s="3"/>
      <c r="T185" s="116"/>
      <c r="U185" s="3"/>
      <c r="W185" s="3"/>
      <c r="X185" s="3"/>
      <c r="AA185" s="3"/>
      <c r="AC185" s="3"/>
      <c r="AD185" s="3"/>
      <c r="AF185" s="116"/>
      <c r="AG185" s="3"/>
      <c r="AH185" s="3"/>
      <c r="AI185" s="3"/>
      <c r="AJ185" s="3"/>
      <c r="AL185" s="116"/>
      <c r="AM185" s="3"/>
      <c r="AO185" s="3"/>
      <c r="AP185" s="3"/>
    </row>
    <row r="186" spans="1:42" ht="12.75">
      <c r="A186" s="3"/>
      <c r="B186" s="3"/>
      <c r="C186" s="3"/>
      <c r="G186" s="3"/>
      <c r="I186" s="3"/>
      <c r="J186" s="3"/>
      <c r="M186" s="116"/>
      <c r="N186" s="3"/>
      <c r="P186" s="3"/>
      <c r="Q186" s="3"/>
      <c r="T186" s="116"/>
      <c r="U186" s="3"/>
      <c r="W186" s="3"/>
      <c r="X186" s="3"/>
      <c r="AA186" s="3"/>
      <c r="AC186" s="3"/>
      <c r="AD186" s="3"/>
      <c r="AF186" s="116"/>
      <c r="AG186" s="3"/>
      <c r="AH186" s="3"/>
      <c r="AI186" s="3"/>
      <c r="AJ186" s="3"/>
      <c r="AL186" s="116"/>
      <c r="AM186" s="3"/>
      <c r="AO186" s="3"/>
      <c r="AP186" s="3"/>
    </row>
    <row r="187" spans="1:42" ht="12.75">
      <c r="A187" s="3"/>
      <c r="B187" s="3"/>
      <c r="C187" s="3"/>
      <c r="G187" s="3"/>
      <c r="I187" s="3"/>
      <c r="J187" s="3"/>
      <c r="M187" s="116"/>
      <c r="N187" s="3"/>
      <c r="P187" s="3"/>
      <c r="Q187" s="3"/>
      <c r="T187" s="116"/>
      <c r="U187" s="3"/>
      <c r="W187" s="3"/>
      <c r="X187" s="3"/>
      <c r="AA187" s="3"/>
      <c r="AC187" s="3"/>
      <c r="AD187" s="3"/>
      <c r="AF187" s="116"/>
      <c r="AG187" s="3"/>
      <c r="AH187" s="3"/>
      <c r="AI187" s="3"/>
      <c r="AJ187" s="3"/>
      <c r="AL187" s="116"/>
      <c r="AM187" s="3"/>
      <c r="AO187" s="3"/>
      <c r="AP187" s="3"/>
    </row>
    <row r="188" spans="1:42" ht="12.75">
      <c r="A188" s="3"/>
      <c r="B188" s="3"/>
      <c r="C188" s="3"/>
      <c r="G188" s="3"/>
      <c r="I188" s="3"/>
      <c r="J188" s="3"/>
      <c r="M188" s="116"/>
      <c r="N188" s="3"/>
      <c r="P188" s="3"/>
      <c r="Q188" s="3"/>
      <c r="T188" s="116"/>
      <c r="U188" s="3"/>
      <c r="W188" s="3"/>
      <c r="X188" s="3"/>
      <c r="AA188" s="3"/>
      <c r="AC188" s="3"/>
      <c r="AD188" s="3"/>
      <c r="AF188" s="116"/>
      <c r="AG188" s="3"/>
      <c r="AH188" s="3"/>
      <c r="AI188" s="3"/>
      <c r="AJ188" s="3"/>
      <c r="AL188" s="116"/>
      <c r="AM188" s="3"/>
      <c r="AO188" s="3"/>
      <c r="AP188" s="3"/>
    </row>
    <row r="189" spans="1:42" ht="12.75">
      <c r="A189" s="3"/>
      <c r="B189" s="3"/>
      <c r="C189" s="3"/>
      <c r="G189" s="3"/>
      <c r="I189" s="3"/>
      <c r="J189" s="3"/>
      <c r="M189" s="116"/>
      <c r="N189" s="3"/>
      <c r="P189" s="3"/>
      <c r="Q189" s="3"/>
      <c r="T189" s="116"/>
      <c r="U189" s="3"/>
      <c r="W189" s="3"/>
      <c r="X189" s="3"/>
      <c r="AA189" s="3"/>
      <c r="AC189" s="3"/>
      <c r="AD189" s="3"/>
      <c r="AF189" s="116"/>
      <c r="AG189" s="3"/>
      <c r="AH189" s="3"/>
      <c r="AI189" s="3"/>
      <c r="AJ189" s="3"/>
      <c r="AL189" s="116"/>
      <c r="AM189" s="3"/>
      <c r="AO189" s="3"/>
      <c r="AP189" s="3"/>
    </row>
    <row r="190" spans="1:42" ht="12.75">
      <c r="A190" s="3"/>
      <c r="B190" s="3"/>
      <c r="C190" s="3"/>
      <c r="G190" s="3"/>
      <c r="I190" s="3"/>
      <c r="J190" s="3"/>
      <c r="M190" s="116"/>
      <c r="N190" s="3"/>
      <c r="P190" s="3"/>
      <c r="Q190" s="3"/>
      <c r="T190" s="116"/>
      <c r="U190" s="3"/>
      <c r="W190" s="3"/>
      <c r="X190" s="3"/>
      <c r="AA190" s="3"/>
      <c r="AC190" s="3"/>
      <c r="AD190" s="3"/>
      <c r="AF190" s="116"/>
      <c r="AG190" s="3"/>
      <c r="AH190" s="3"/>
      <c r="AI190" s="3"/>
      <c r="AJ190" s="3"/>
      <c r="AL190" s="116"/>
      <c r="AM190" s="3"/>
      <c r="AO190" s="3"/>
      <c r="AP190" s="3"/>
    </row>
    <row r="191" spans="1:42" ht="12.75">
      <c r="A191" s="3"/>
      <c r="B191" s="3"/>
      <c r="C191" s="3"/>
      <c r="G191" s="116" t="s">
        <v>350</v>
      </c>
      <c r="I191" s="3"/>
      <c r="J191" s="3"/>
      <c r="M191" s="116"/>
      <c r="N191" s="116" t="s">
        <v>350</v>
      </c>
      <c r="P191" s="3"/>
      <c r="Q191" s="3"/>
      <c r="T191" s="116"/>
      <c r="U191" s="116" t="s">
        <v>350</v>
      </c>
      <c r="W191" s="3"/>
      <c r="X191" s="3"/>
      <c r="AA191" s="116" t="s">
        <v>350</v>
      </c>
      <c r="AC191" s="3"/>
      <c r="AD191" s="3"/>
      <c r="AF191" s="116"/>
      <c r="AG191" s="116" t="s">
        <v>350</v>
      </c>
      <c r="AH191" s="3"/>
      <c r="AI191" s="3"/>
      <c r="AJ191" s="3"/>
      <c r="AL191" s="116"/>
      <c r="AM191" s="116" t="s">
        <v>350</v>
      </c>
      <c r="AO191" s="3"/>
      <c r="AP191" s="116" t="s">
        <v>390</v>
      </c>
    </row>
    <row r="192" spans="1:42" ht="12.75">
      <c r="A192" s="3"/>
      <c r="B192" s="3"/>
      <c r="C192" s="3"/>
      <c r="G192" s="116"/>
      <c r="I192" s="3"/>
      <c r="J192" s="3"/>
      <c r="M192" s="116"/>
      <c r="N192" s="116"/>
      <c r="P192" s="3"/>
      <c r="Q192" s="3"/>
      <c r="T192" s="116"/>
      <c r="U192" s="116"/>
      <c r="W192" s="3"/>
      <c r="X192" s="3"/>
      <c r="AA192" s="116"/>
      <c r="AC192" s="3"/>
      <c r="AD192" s="3"/>
      <c r="AF192" s="116"/>
      <c r="AG192" s="116"/>
      <c r="AH192" s="3"/>
      <c r="AI192" s="3"/>
      <c r="AJ192" s="3"/>
      <c r="AL192" s="116"/>
      <c r="AM192" s="116"/>
      <c r="AO192" s="3"/>
      <c r="AP192" s="116"/>
    </row>
    <row r="193" spans="1:42" ht="12.75">
      <c r="A193" s="3"/>
      <c r="B193" s="3"/>
      <c r="C193" s="3"/>
      <c r="F193" s="769">
        <f>COUNTIF($H$5:$H$145,G193)</f>
        <v>0</v>
      </c>
      <c r="G193" s="3" t="s">
        <v>145</v>
      </c>
      <c r="I193" s="3"/>
      <c r="J193" s="3"/>
      <c r="M193" s="116">
        <f>COUNTIF($O$5:$O$145,N193)</f>
        <v>6</v>
      </c>
      <c r="N193" s="3" t="s">
        <v>145</v>
      </c>
      <c r="P193" s="3"/>
      <c r="Q193" s="3"/>
      <c r="T193" s="116">
        <f>COUNTIF($V$5:$V$145,U193)</f>
        <v>0</v>
      </c>
      <c r="U193" s="3" t="s">
        <v>145</v>
      </c>
      <c r="W193" s="3"/>
      <c r="X193" s="3"/>
      <c r="Z193" s="116">
        <f>COUNTIF($AB$5:$AB$145,AA193)</f>
        <v>0</v>
      </c>
      <c r="AA193" s="3" t="s">
        <v>145</v>
      </c>
      <c r="AC193" s="3"/>
      <c r="AD193" s="3"/>
      <c r="AF193" s="116">
        <f>COUNTIF($AH$5:$AH$145,AG193)</f>
        <v>0</v>
      </c>
      <c r="AG193" s="3" t="s">
        <v>145</v>
      </c>
      <c r="AH193" s="3"/>
      <c r="AI193" s="3"/>
      <c r="AJ193" s="3"/>
      <c r="AL193" s="116">
        <f>COUNTIF($AN$5:$AN$145,AM193)</f>
        <v>0</v>
      </c>
      <c r="AM193" s="3" t="s">
        <v>145</v>
      </c>
      <c r="AO193" s="3"/>
      <c r="AP193" s="116">
        <f aca="true" t="shared" si="10" ref="AP193:AP198">SUM(F193+M193+T193+Z193+AF193)</f>
        <v>6</v>
      </c>
    </row>
    <row r="194" spans="1:42" ht="12.75">
      <c r="A194" s="3"/>
      <c r="B194" s="3"/>
      <c r="C194" s="3"/>
      <c r="F194" s="769">
        <f>COUNTIF($H$5:$H$145,G194)</f>
        <v>0</v>
      </c>
      <c r="G194" s="3" t="s">
        <v>146</v>
      </c>
      <c r="I194" s="3"/>
      <c r="J194" s="3"/>
      <c r="M194" s="116">
        <f>COUNTIF($O$5:$O$145,N194)</f>
        <v>4</v>
      </c>
      <c r="N194" s="3" t="s">
        <v>146</v>
      </c>
      <c r="P194" s="3"/>
      <c r="Q194" s="3"/>
      <c r="T194" s="116">
        <f>COUNTIF($V$5:$V$145,U194)</f>
        <v>0</v>
      </c>
      <c r="U194" s="3" t="s">
        <v>146</v>
      </c>
      <c r="W194" s="3"/>
      <c r="X194" s="3"/>
      <c r="Z194" s="116">
        <f>COUNTIF($AB$5:$AB$145,AA194)</f>
        <v>0</v>
      </c>
      <c r="AA194" s="3" t="s">
        <v>146</v>
      </c>
      <c r="AC194" s="3"/>
      <c r="AD194" s="3"/>
      <c r="AF194" s="116">
        <f>COUNTIF($AH$5:$AH$145,AG194)</f>
        <v>0</v>
      </c>
      <c r="AG194" s="3" t="s">
        <v>146</v>
      </c>
      <c r="AH194" s="3"/>
      <c r="AI194" s="3"/>
      <c r="AJ194" s="3"/>
      <c r="AL194" s="116">
        <f>COUNTIF($AN$5:$AN$145,AM194)</f>
        <v>0</v>
      </c>
      <c r="AM194" s="3" t="s">
        <v>146</v>
      </c>
      <c r="AO194" s="3"/>
      <c r="AP194" s="116">
        <f t="shared" si="10"/>
        <v>4</v>
      </c>
    </row>
    <row r="195" spans="1:42" ht="12.75">
      <c r="A195" s="3"/>
      <c r="B195" s="3"/>
      <c r="C195" s="3"/>
      <c r="F195" s="769">
        <f>COUNTIF($H$5:$H$145,G195)</f>
        <v>0</v>
      </c>
      <c r="G195" s="3" t="s">
        <v>135</v>
      </c>
      <c r="I195" s="3"/>
      <c r="J195" s="3"/>
      <c r="M195" s="116">
        <f>COUNTIF($O$5:$O$145,N195)</f>
        <v>2</v>
      </c>
      <c r="N195" s="3" t="s">
        <v>135</v>
      </c>
      <c r="P195" s="3"/>
      <c r="Q195" s="3"/>
      <c r="T195" s="116">
        <f>COUNTIF($V$5:$V$145,U195)</f>
        <v>1</v>
      </c>
      <c r="U195" s="3" t="s">
        <v>135</v>
      </c>
      <c r="W195" s="3"/>
      <c r="X195" s="3"/>
      <c r="Z195" s="116">
        <f>COUNTIF($AB$5:$AB$145,AA195)</f>
        <v>0</v>
      </c>
      <c r="AA195" s="3" t="s">
        <v>135</v>
      </c>
      <c r="AC195" s="3"/>
      <c r="AD195" s="3"/>
      <c r="AF195" s="116">
        <f>COUNTIF($AH$5:$AH$145,AG195)</f>
        <v>0</v>
      </c>
      <c r="AG195" s="3" t="s">
        <v>135</v>
      </c>
      <c r="AH195" s="3"/>
      <c r="AI195" s="3"/>
      <c r="AJ195" s="3"/>
      <c r="AL195" s="116">
        <f>COUNTIF($AN$5:$AN$145,AM195)</f>
        <v>0</v>
      </c>
      <c r="AM195" s="3" t="s">
        <v>135</v>
      </c>
      <c r="AO195" s="3"/>
      <c r="AP195" s="116">
        <f t="shared" si="10"/>
        <v>3</v>
      </c>
    </row>
    <row r="196" spans="1:42" ht="12.75">
      <c r="A196" s="3"/>
      <c r="B196" s="3"/>
      <c r="C196" s="3"/>
      <c r="F196" s="769">
        <f>COUNTIF($H$5:$H$145,G196)</f>
        <v>1</v>
      </c>
      <c r="G196" s="3" t="s">
        <v>411</v>
      </c>
      <c r="I196" s="3"/>
      <c r="J196" s="3"/>
      <c r="M196" s="116">
        <f>COUNTIF($O$5:$O$145,N196)</f>
        <v>3</v>
      </c>
      <c r="N196" s="3" t="s">
        <v>411</v>
      </c>
      <c r="P196" s="3"/>
      <c r="Q196" s="3"/>
      <c r="T196" s="116">
        <f>COUNTIF($V$5:$V$145,U196)</f>
        <v>2</v>
      </c>
      <c r="U196" s="3" t="s">
        <v>411</v>
      </c>
      <c r="W196" s="3"/>
      <c r="X196" s="3"/>
      <c r="Z196" s="116">
        <f>COUNTIF($AB$5:$AB$145,AA196)</f>
        <v>1</v>
      </c>
      <c r="AA196" s="3" t="s">
        <v>411</v>
      </c>
      <c r="AC196" s="3"/>
      <c r="AD196" s="3"/>
      <c r="AF196" s="116">
        <f>COUNTIF($AH$5:$AH$145,AG196)</f>
        <v>0</v>
      </c>
      <c r="AG196" s="3" t="s">
        <v>411</v>
      </c>
      <c r="AH196" s="3"/>
      <c r="AI196" s="3"/>
      <c r="AJ196" s="3"/>
      <c r="AL196" s="116">
        <f>COUNTIF($AN$5:$AN$145,AM196)</f>
        <v>0</v>
      </c>
      <c r="AM196" s="3" t="s">
        <v>411</v>
      </c>
      <c r="AO196" s="3"/>
      <c r="AP196" s="116">
        <f t="shared" si="10"/>
        <v>7</v>
      </c>
    </row>
    <row r="197" spans="1:42" ht="12.75">
      <c r="A197" s="3"/>
      <c r="B197" s="3"/>
      <c r="C197" s="3"/>
      <c r="F197" s="769">
        <f>COUNTIF($H$5:$H$145,G197)</f>
        <v>2</v>
      </c>
      <c r="G197" s="3" t="s">
        <v>410</v>
      </c>
      <c r="I197" s="3"/>
      <c r="J197" s="3"/>
      <c r="M197" s="116">
        <f>COUNTIF($O$5:$O$145,N197)</f>
        <v>3</v>
      </c>
      <c r="N197" s="3" t="s">
        <v>410</v>
      </c>
      <c r="P197" s="3"/>
      <c r="Q197" s="3"/>
      <c r="T197" s="116">
        <f>COUNTIF($V$5:$V$145,U197)</f>
        <v>0</v>
      </c>
      <c r="U197" s="3" t="s">
        <v>410</v>
      </c>
      <c r="W197" s="3"/>
      <c r="X197" s="3"/>
      <c r="Z197" s="116">
        <f>COUNTIF($AB$5:$AB$145,AA197)</f>
        <v>2</v>
      </c>
      <c r="AA197" s="3" t="s">
        <v>410</v>
      </c>
      <c r="AC197" s="3"/>
      <c r="AD197" s="3"/>
      <c r="AF197" s="116">
        <f>COUNTIF($AH$5:$AH$145,AG197)</f>
        <v>1</v>
      </c>
      <c r="AG197" s="3" t="s">
        <v>410</v>
      </c>
      <c r="AH197" s="3"/>
      <c r="AI197" s="3"/>
      <c r="AJ197" s="3"/>
      <c r="AL197" s="116">
        <f>COUNTIF($AN$5:$AN$145,AM197)</f>
        <v>2</v>
      </c>
      <c r="AM197" s="3" t="s">
        <v>410</v>
      </c>
      <c r="AO197" s="3"/>
      <c r="AP197" s="116">
        <f t="shared" si="10"/>
        <v>8</v>
      </c>
    </row>
    <row r="198" spans="1:42" ht="12.75">
      <c r="A198" s="3"/>
      <c r="B198" s="3"/>
      <c r="C198" s="3"/>
      <c r="F198" s="769">
        <f>SUM(F193:F197)</f>
        <v>3</v>
      </c>
      <c r="G198" s="116" t="s">
        <v>291</v>
      </c>
      <c r="I198" s="3"/>
      <c r="J198" s="3"/>
      <c r="M198" s="116">
        <f>SUM(M193:M197)</f>
        <v>18</v>
      </c>
      <c r="N198" s="116" t="s">
        <v>291</v>
      </c>
      <c r="P198" s="3"/>
      <c r="Q198" s="3"/>
      <c r="T198" s="116">
        <f>SUM(T193:T197)</f>
        <v>3</v>
      </c>
      <c r="U198" s="116" t="s">
        <v>291</v>
      </c>
      <c r="W198" s="3"/>
      <c r="X198" s="3"/>
      <c r="Z198" s="116">
        <f>SUM(Z193:Z197)</f>
        <v>3</v>
      </c>
      <c r="AA198" s="116" t="s">
        <v>291</v>
      </c>
      <c r="AC198" s="3"/>
      <c r="AD198" s="3"/>
      <c r="AF198" s="116">
        <f>SUM(AF193:AF197)</f>
        <v>1</v>
      </c>
      <c r="AG198" s="116" t="s">
        <v>291</v>
      </c>
      <c r="AH198" s="3"/>
      <c r="AI198" s="3"/>
      <c r="AJ198" s="3"/>
      <c r="AL198" s="116">
        <f>SUM(AL193:AL197)</f>
        <v>2</v>
      </c>
      <c r="AM198" s="116" t="s">
        <v>291</v>
      </c>
      <c r="AO198" s="3"/>
      <c r="AP198" s="116">
        <f t="shared" si="10"/>
        <v>28</v>
      </c>
    </row>
    <row r="199" spans="1:42" ht="12.75">
      <c r="A199" s="3"/>
      <c r="B199" s="3"/>
      <c r="C199" s="3"/>
      <c r="G199" s="3"/>
      <c r="I199" s="3"/>
      <c r="J199" s="3"/>
      <c r="M199" s="116"/>
      <c r="N199" s="3"/>
      <c r="P199" s="3"/>
      <c r="Q199" s="3"/>
      <c r="T199" s="116"/>
      <c r="U199" s="3"/>
      <c r="W199" s="3"/>
      <c r="X199" s="3"/>
      <c r="AA199" s="3"/>
      <c r="AC199" s="3"/>
      <c r="AD199" s="3"/>
      <c r="AF199" s="116"/>
      <c r="AG199" s="3"/>
      <c r="AH199" s="3"/>
      <c r="AI199" s="3"/>
      <c r="AJ199" s="3"/>
      <c r="AL199" s="116"/>
      <c r="AM199" s="3"/>
      <c r="AO199" s="3"/>
      <c r="AP199" s="3"/>
    </row>
    <row r="200" spans="1:42" ht="12.75">
      <c r="A200" s="3"/>
      <c r="B200" s="3"/>
      <c r="C200" s="3"/>
      <c r="F200" s="777">
        <f>SUM($J$5:$J145)</f>
        <v>390</v>
      </c>
      <c r="G200" s="116" t="s">
        <v>349</v>
      </c>
      <c r="I200" s="3"/>
      <c r="J200" s="3"/>
      <c r="M200" s="160">
        <f>SUM($Q$5:$Q145)</f>
        <v>14050</v>
      </c>
      <c r="N200" s="116" t="s">
        <v>349</v>
      </c>
      <c r="P200" s="3"/>
      <c r="Q200" s="3"/>
      <c r="T200" s="160">
        <f>SUM($X$5:$X145)</f>
        <v>550</v>
      </c>
      <c r="U200" s="116" t="s">
        <v>349</v>
      </c>
      <c r="W200" s="3"/>
      <c r="X200" s="3"/>
      <c r="Z200" s="160">
        <f>SUM($AD$5:$AD145)</f>
        <v>350</v>
      </c>
      <c r="AA200" s="116" t="s">
        <v>349</v>
      </c>
      <c r="AC200" s="3"/>
      <c r="AD200" s="3"/>
      <c r="AF200" s="160">
        <f>SUM($AJ$5:$AJ145)</f>
        <v>100</v>
      </c>
      <c r="AG200" s="116" t="s">
        <v>349</v>
      </c>
      <c r="AH200" s="3"/>
      <c r="AI200" s="3"/>
      <c r="AJ200" s="3"/>
      <c r="AL200" s="116"/>
      <c r="AM200" s="3"/>
      <c r="AO200" s="3"/>
      <c r="AP200" s="160">
        <f>SUM(F200+M200+T200+Z200+AF200)</f>
        <v>15440</v>
      </c>
    </row>
  </sheetData>
  <sheetProtection/>
  <mergeCells count="9">
    <mergeCell ref="AL3:AP3"/>
    <mergeCell ref="Z3:AD3"/>
    <mergeCell ref="AF3:AJ3"/>
    <mergeCell ref="B6:C8"/>
    <mergeCell ref="J1:T1"/>
    <mergeCell ref="V2:X2"/>
    <mergeCell ref="F3:J3"/>
    <mergeCell ref="M3:Q3"/>
    <mergeCell ref="T3:X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5" r:id="rId1"/>
  <headerFooter alignWithMargins="0">
    <oddFooter>&amp;R&amp;24 2018</oddFooter>
  </headerFooter>
  <rowBreaks count="1" manualBreakCount="1">
    <brk id="76" max="4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U204"/>
  <sheetViews>
    <sheetView view="pageBreakPreview" zoomScale="75" zoomScaleNormal="80" zoomScaleSheetLayoutView="75" zoomScalePageLayoutView="0" workbookViewId="0" topLeftCell="A1">
      <selection activeCell="A1" sqref="A1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146" hidden="1" customWidth="1"/>
    <col min="5" max="5" width="8.625" style="1146" hidden="1" customWidth="1"/>
    <col min="6" max="6" width="10.375" style="1" customWidth="1"/>
    <col min="7" max="7" width="10.875" style="2" customWidth="1"/>
    <col min="8" max="8" width="3.125" style="3" customWidth="1"/>
    <col min="9" max="9" width="3.625" style="2" customWidth="1"/>
    <col min="10" max="10" width="5.125" style="2" customWidth="1"/>
    <col min="11" max="11" width="4.625" style="187" hidden="1" customWidth="1"/>
    <col min="12" max="12" width="8.625" style="187" hidden="1" customWidth="1"/>
    <col min="13" max="13" width="9.50390625" style="1" customWidth="1"/>
    <col min="14" max="14" width="11.625" style="2" customWidth="1"/>
    <col min="15" max="15" width="3.125" style="3" customWidth="1"/>
    <col min="16" max="16" width="3.625" style="2" customWidth="1"/>
    <col min="17" max="17" width="5.125" style="2" customWidth="1"/>
    <col min="18" max="18" width="5.00390625" style="187" hidden="1" customWidth="1"/>
    <col min="19" max="19" width="8.625" style="187" hidden="1" customWidth="1"/>
    <col min="20" max="20" width="11.125" style="1" customWidth="1"/>
    <col min="21" max="21" width="12.375" style="2" customWidth="1"/>
    <col min="22" max="22" width="3.125" style="3" customWidth="1"/>
    <col min="23" max="23" width="3.625" style="2" customWidth="1"/>
    <col min="24" max="24" width="7.75390625" style="2" customWidth="1"/>
    <col min="25" max="25" width="7.75390625" style="187" hidden="1" customWidth="1"/>
    <col min="26" max="26" width="7.75390625" style="116" customWidth="1"/>
    <col min="27" max="27" width="11.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87" hidden="1" customWidth="1"/>
    <col min="32" max="32" width="6.25390625" style="1" customWidth="1"/>
    <col min="33" max="33" width="11.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87" hidden="1" customWidth="1"/>
    <col min="38" max="38" width="6.125" style="1" customWidth="1"/>
    <col min="39" max="39" width="11.625" style="2" customWidth="1"/>
    <col min="40" max="40" width="3.125" style="3" customWidth="1"/>
    <col min="41" max="41" width="3.625" style="2" customWidth="1"/>
    <col min="42" max="42" width="5.125" style="2" customWidth="1"/>
    <col min="43" max="43" width="31.25390625" style="2" customWidth="1"/>
    <col min="44" max="44" width="0.37109375" style="2" customWidth="1"/>
    <col min="45" max="45" width="11.75390625" style="2" customWidth="1"/>
    <col min="46" max="46" width="13.625" style="2" customWidth="1"/>
    <col min="47" max="47" width="10.625" style="2" customWidth="1"/>
    <col min="48" max="16384" width="9.00390625" style="2" customWidth="1"/>
  </cols>
  <sheetData>
    <row r="1" spans="1:46" ht="19.5">
      <c r="A1" s="98" t="s">
        <v>347</v>
      </c>
      <c r="B1" s="98"/>
      <c r="C1" s="98"/>
      <c r="D1" s="1145"/>
      <c r="E1" s="1145"/>
      <c r="F1" s="767"/>
      <c r="G1" s="98"/>
      <c r="H1" s="98"/>
      <c r="I1" s="98"/>
      <c r="J1" s="2104" t="s">
        <v>712</v>
      </c>
      <c r="K1" s="2104"/>
      <c r="L1" s="2104"/>
      <c r="M1" s="2104"/>
      <c r="N1" s="2104"/>
      <c r="O1" s="2104"/>
      <c r="P1" s="2104"/>
      <c r="Q1" s="2104"/>
      <c r="R1" s="2104"/>
      <c r="S1" s="2104"/>
      <c r="T1" s="2104"/>
      <c r="U1" s="100"/>
      <c r="V1" s="99"/>
      <c r="W1" s="100"/>
      <c r="X1" s="100"/>
      <c r="Y1" s="223"/>
      <c r="Z1" s="102"/>
      <c r="AA1" s="101"/>
      <c r="AB1" s="99"/>
      <c r="AC1" s="100"/>
      <c r="AD1" s="100"/>
      <c r="AE1" s="223"/>
      <c r="AF1" s="1564" t="str">
        <f>Jan!AF1</f>
        <v>ORIGINAL( 16 MAY 2017)</v>
      </c>
      <c r="AG1" s="101"/>
      <c r="AH1" s="102"/>
      <c r="AI1" s="98"/>
      <c r="AJ1" s="100"/>
      <c r="AK1" s="223"/>
      <c r="AL1" s="98"/>
      <c r="AM1" s="100"/>
      <c r="AN1" s="101"/>
      <c r="AO1" s="98"/>
      <c r="AP1" s="98"/>
      <c r="AQ1" s="98"/>
      <c r="AR1" s="98"/>
      <c r="AS1" s="179" t="s">
        <v>690</v>
      </c>
      <c r="AT1" s="939">
        <v>2018</v>
      </c>
    </row>
    <row r="2" spans="1:37" ht="13.5" thickBot="1">
      <c r="A2" s="26"/>
      <c r="B2" s="7"/>
      <c r="C2" s="7"/>
      <c r="D2" s="1152"/>
      <c r="E2" s="1152"/>
      <c r="F2" s="26"/>
      <c r="G2" s="7"/>
      <c r="H2" s="5"/>
      <c r="I2" s="7"/>
      <c r="J2" s="7"/>
      <c r="K2" s="129"/>
      <c r="L2" s="129"/>
      <c r="M2" s="26"/>
      <c r="N2" s="7"/>
      <c r="O2" s="5"/>
      <c r="P2" s="7"/>
      <c r="Q2" s="7"/>
      <c r="R2" s="129"/>
      <c r="S2" s="129"/>
      <c r="T2" s="26"/>
      <c r="U2" s="7"/>
      <c r="V2" s="2105"/>
      <c r="W2" s="2105"/>
      <c r="X2" s="2105"/>
      <c r="Y2" s="129"/>
      <c r="Z2" s="672"/>
      <c r="AA2" s="7"/>
      <c r="AB2" s="5"/>
      <c r="AC2" s="7"/>
      <c r="AD2" s="7"/>
      <c r="AE2" s="129"/>
      <c r="AF2" s="672"/>
      <c r="AG2" s="5"/>
      <c r="AH2" s="5"/>
      <c r="AI2" s="5"/>
      <c r="AJ2" s="5"/>
      <c r="AK2" s="124"/>
    </row>
    <row r="3" spans="1:47" ht="15" customHeight="1" thickTop="1">
      <c r="A3" s="393"/>
      <c r="B3" s="394"/>
      <c r="C3" s="395"/>
      <c r="D3" s="1147"/>
      <c r="E3" s="1147"/>
      <c r="F3" s="2110" t="s">
        <v>121</v>
      </c>
      <c r="G3" s="2110"/>
      <c r="H3" s="2110"/>
      <c r="I3" s="2110"/>
      <c r="J3" s="2112"/>
      <c r="K3" s="1206"/>
      <c r="L3" s="1206"/>
      <c r="M3" s="2110" t="s">
        <v>122</v>
      </c>
      <c r="N3" s="2110"/>
      <c r="O3" s="2110"/>
      <c r="P3" s="2110"/>
      <c r="Q3" s="2112"/>
      <c r="R3" s="1206"/>
      <c r="S3" s="1206"/>
      <c r="T3" s="2110" t="s">
        <v>123</v>
      </c>
      <c r="U3" s="2110"/>
      <c r="V3" s="2110"/>
      <c r="W3" s="2110"/>
      <c r="X3" s="2112"/>
      <c r="Y3" s="1206"/>
      <c r="Z3" s="2110" t="s">
        <v>124</v>
      </c>
      <c r="AA3" s="2110"/>
      <c r="AB3" s="2110"/>
      <c r="AC3" s="2110"/>
      <c r="AD3" s="2112"/>
      <c r="AE3" s="1206"/>
      <c r="AF3" s="2109" t="s">
        <v>311</v>
      </c>
      <c r="AG3" s="2110"/>
      <c r="AH3" s="2110"/>
      <c r="AI3" s="2110"/>
      <c r="AJ3" s="2111"/>
      <c r="AK3" s="1206"/>
      <c r="AL3" s="2106" t="s">
        <v>4</v>
      </c>
      <c r="AM3" s="2106"/>
      <c r="AN3" s="2106"/>
      <c r="AO3" s="2106"/>
      <c r="AP3" s="2106"/>
      <c r="AQ3" s="2114" t="s">
        <v>313</v>
      </c>
      <c r="AR3" s="2115"/>
      <c r="AS3" s="1207" t="s">
        <v>370</v>
      </c>
      <c r="AT3" s="396" t="s">
        <v>377</v>
      </c>
      <c r="AU3" s="397" t="s">
        <v>371</v>
      </c>
    </row>
    <row r="4" spans="1:47" ht="15" customHeight="1" thickBot="1">
      <c r="A4" s="1212" t="s">
        <v>125</v>
      </c>
      <c r="B4" s="1213" t="s">
        <v>126</v>
      </c>
      <c r="C4" s="1214" t="s">
        <v>127</v>
      </c>
      <c r="D4" s="1148"/>
      <c r="E4" s="1148"/>
      <c r="F4" s="1215" t="s">
        <v>128</v>
      </c>
      <c r="G4" s="1216" t="s">
        <v>129</v>
      </c>
      <c r="H4" s="1216" t="s">
        <v>130</v>
      </c>
      <c r="I4" s="1213" t="s">
        <v>132</v>
      </c>
      <c r="J4" s="1214" t="s">
        <v>131</v>
      </c>
      <c r="K4" s="1213"/>
      <c r="L4" s="1213"/>
      <c r="M4" s="1215" t="s">
        <v>128</v>
      </c>
      <c r="N4" s="1216" t="s">
        <v>129</v>
      </c>
      <c r="O4" s="1216" t="s">
        <v>130</v>
      </c>
      <c r="P4" s="1213" t="s">
        <v>132</v>
      </c>
      <c r="Q4" s="1214" t="s">
        <v>131</v>
      </c>
      <c r="R4" s="1213"/>
      <c r="S4" s="1213"/>
      <c r="T4" s="1215" t="s">
        <v>128</v>
      </c>
      <c r="U4" s="1216" t="s">
        <v>129</v>
      </c>
      <c r="V4" s="1216" t="s">
        <v>130</v>
      </c>
      <c r="W4" s="1216" t="s">
        <v>132</v>
      </c>
      <c r="X4" s="1217" t="s">
        <v>131</v>
      </c>
      <c r="Y4" s="1213"/>
      <c r="Z4" s="1215" t="s">
        <v>128</v>
      </c>
      <c r="AA4" s="1216" t="s">
        <v>129</v>
      </c>
      <c r="AB4" s="1216" t="s">
        <v>130</v>
      </c>
      <c r="AC4" s="1216" t="s">
        <v>132</v>
      </c>
      <c r="AD4" s="1217" t="s">
        <v>131</v>
      </c>
      <c r="AE4" s="1213"/>
      <c r="AF4" s="1215" t="s">
        <v>128</v>
      </c>
      <c r="AG4" s="1216" t="s">
        <v>129</v>
      </c>
      <c r="AH4" s="1216" t="s">
        <v>130</v>
      </c>
      <c r="AI4" s="1216" t="s">
        <v>132</v>
      </c>
      <c r="AJ4" s="1218" t="s">
        <v>131</v>
      </c>
      <c r="AK4" s="1213"/>
      <c r="AL4" s="1215" t="s">
        <v>128</v>
      </c>
      <c r="AM4" s="1216" t="s">
        <v>129</v>
      </c>
      <c r="AN4" s="1216" t="s">
        <v>130</v>
      </c>
      <c r="AO4" s="1216" t="s">
        <v>132</v>
      </c>
      <c r="AP4" s="1213" t="s">
        <v>131</v>
      </c>
      <c r="AQ4" s="2107" t="s">
        <v>128</v>
      </c>
      <c r="AR4" s="2108"/>
      <c r="AS4" s="1219" t="s">
        <v>128</v>
      </c>
      <c r="AT4" s="1219" t="s">
        <v>128</v>
      </c>
      <c r="AU4" s="1220" t="s">
        <v>128</v>
      </c>
    </row>
    <row r="5" spans="1:47" s="3" customFormat="1" ht="12.75">
      <c r="A5" s="8"/>
      <c r="B5" s="538">
        <v>1</v>
      </c>
      <c r="C5" s="363" t="s">
        <v>140</v>
      </c>
      <c r="D5" s="929"/>
      <c r="E5" s="929"/>
      <c r="F5" s="115"/>
      <c r="G5" s="10"/>
      <c r="H5" s="11"/>
      <c r="I5" s="6"/>
      <c r="J5" s="53"/>
      <c r="K5" s="124"/>
      <c r="L5" s="124"/>
      <c r="M5" s="31"/>
      <c r="N5" s="10"/>
      <c r="O5" s="11"/>
      <c r="P5" s="6"/>
      <c r="Q5" s="53"/>
      <c r="R5" s="124" t="s">
        <v>140</v>
      </c>
      <c r="S5" s="124"/>
      <c r="T5" s="31" t="s">
        <v>397</v>
      </c>
      <c r="U5" s="10" t="s">
        <v>392</v>
      </c>
      <c r="V5" s="553"/>
      <c r="W5" s="552"/>
      <c r="X5" s="995"/>
      <c r="Y5" s="124"/>
      <c r="Z5" s="31"/>
      <c r="AA5" s="10"/>
      <c r="AB5" s="11"/>
      <c r="AC5" s="11"/>
      <c r="AD5" s="53"/>
      <c r="AE5" s="124"/>
      <c r="AF5" s="685"/>
      <c r="AG5" s="13"/>
      <c r="AH5" s="13"/>
      <c r="AI5" s="11"/>
      <c r="AJ5" s="74"/>
      <c r="AK5" s="124"/>
      <c r="AL5" s="116"/>
      <c r="AM5" s="11"/>
      <c r="AN5" s="11"/>
      <c r="AO5" s="11"/>
      <c r="AP5" s="6"/>
      <c r="AQ5" s="67" t="s">
        <v>585</v>
      </c>
      <c r="AR5" s="50"/>
      <c r="AS5" s="50"/>
      <c r="AT5" s="63" t="s">
        <v>584</v>
      </c>
      <c r="AU5" s="12" t="s">
        <v>1</v>
      </c>
    </row>
    <row r="6" spans="1:47" s="3" customFormat="1" ht="12.75">
      <c r="A6" s="8" t="s">
        <v>352</v>
      </c>
      <c r="B6" s="537"/>
      <c r="C6" s="363"/>
      <c r="D6" s="929"/>
      <c r="E6" s="929"/>
      <c r="F6" s="115"/>
      <c r="G6" s="10"/>
      <c r="H6" s="11"/>
      <c r="I6" s="6"/>
      <c r="J6" s="53"/>
      <c r="K6" s="124"/>
      <c r="L6" s="124"/>
      <c r="M6" s="31"/>
      <c r="N6" s="10"/>
      <c r="O6" s="11"/>
      <c r="P6" s="6"/>
      <c r="Q6" s="53"/>
      <c r="R6" s="124"/>
      <c r="S6" s="124"/>
      <c r="T6" s="31"/>
      <c r="U6" s="583"/>
      <c r="V6" s="585"/>
      <c r="W6" s="584"/>
      <c r="X6" s="995"/>
      <c r="Y6" s="124"/>
      <c r="Z6" s="31"/>
      <c r="AA6" s="10"/>
      <c r="AB6" s="11"/>
      <c r="AC6" s="11"/>
      <c r="AD6" s="53"/>
      <c r="AE6" s="124"/>
      <c r="AF6" s="685"/>
      <c r="AG6" s="13"/>
      <c r="AH6" s="13"/>
      <c r="AI6" s="11"/>
      <c r="AJ6" s="74"/>
      <c r="AK6" s="124"/>
      <c r="AL6" s="116"/>
      <c r="AM6" s="11"/>
      <c r="AN6" s="11"/>
      <c r="AO6" s="11"/>
      <c r="AP6" s="6"/>
      <c r="AQ6" s="67" t="s">
        <v>586</v>
      </c>
      <c r="AR6" s="50"/>
      <c r="AS6" s="50"/>
      <c r="AT6" s="63" t="s">
        <v>456</v>
      </c>
      <c r="AU6" s="12" t="s">
        <v>581</v>
      </c>
    </row>
    <row r="7" spans="1:47" s="3" customFormat="1" ht="12.75">
      <c r="A7" s="8"/>
      <c r="B7" s="537"/>
      <c r="C7" s="363"/>
      <c r="D7" s="929"/>
      <c r="E7" s="929"/>
      <c r="F7" s="115"/>
      <c r="G7" s="10"/>
      <c r="H7" s="11"/>
      <c r="I7" s="6"/>
      <c r="J7" s="53"/>
      <c r="K7" s="124"/>
      <c r="L7" s="124"/>
      <c r="M7" s="31"/>
      <c r="N7" s="10"/>
      <c r="O7" s="11"/>
      <c r="P7" s="6"/>
      <c r="Q7" s="53"/>
      <c r="R7" s="124"/>
      <c r="S7" s="124"/>
      <c r="T7" s="31"/>
      <c r="U7" s="596"/>
      <c r="V7" s="598"/>
      <c r="W7" s="597"/>
      <c r="X7" s="992"/>
      <c r="Y7" s="124"/>
      <c r="Z7" s="31"/>
      <c r="AA7" s="10"/>
      <c r="AB7" s="11"/>
      <c r="AC7" s="11"/>
      <c r="AD7" s="53"/>
      <c r="AE7" s="124"/>
      <c r="AF7" s="685"/>
      <c r="AG7" s="13"/>
      <c r="AH7" s="13"/>
      <c r="AI7" s="11"/>
      <c r="AJ7" s="74"/>
      <c r="AK7" s="124"/>
      <c r="AL7" s="116"/>
      <c r="AM7" s="11"/>
      <c r="AN7" s="11"/>
      <c r="AO7" s="11"/>
      <c r="AP7" s="6"/>
      <c r="AQ7" s="67" t="s">
        <v>587</v>
      </c>
      <c r="AR7" s="50"/>
      <c r="AS7" s="50"/>
      <c r="AT7" s="63" t="s">
        <v>18</v>
      </c>
      <c r="AU7" s="12"/>
    </row>
    <row r="8" spans="1:47" s="3" customFormat="1" ht="12.75">
      <c r="A8" s="8"/>
      <c r="B8" s="860"/>
      <c r="C8" s="784"/>
      <c r="D8" s="930"/>
      <c r="E8" s="930"/>
      <c r="F8" s="678"/>
      <c r="G8" s="17"/>
      <c r="H8" s="19"/>
      <c r="I8" s="18"/>
      <c r="J8" s="56"/>
      <c r="K8" s="125"/>
      <c r="L8" s="125"/>
      <c r="M8" s="365"/>
      <c r="N8" s="17"/>
      <c r="O8" s="19"/>
      <c r="P8" s="18"/>
      <c r="Q8" s="56"/>
      <c r="R8" s="125"/>
      <c r="S8" s="125"/>
      <c r="T8" s="365"/>
      <c r="U8" s="820"/>
      <c r="V8" s="821"/>
      <c r="W8" s="822"/>
      <c r="X8" s="823"/>
      <c r="Y8" s="125"/>
      <c r="Z8" s="365"/>
      <c r="AA8" s="17"/>
      <c r="AB8" s="19"/>
      <c r="AC8" s="19"/>
      <c r="AD8" s="56"/>
      <c r="AE8" s="125"/>
      <c r="AF8" s="532"/>
      <c r="AG8" s="21"/>
      <c r="AH8" s="21"/>
      <c r="AI8" s="19"/>
      <c r="AJ8" s="192"/>
      <c r="AK8" s="125"/>
      <c r="AL8" s="365"/>
      <c r="AM8" s="19"/>
      <c r="AN8" s="19"/>
      <c r="AO8" s="19"/>
      <c r="AP8" s="18"/>
      <c r="AQ8" s="92"/>
      <c r="AR8" s="51"/>
      <c r="AS8" s="51"/>
      <c r="AT8" s="64"/>
      <c r="AU8" s="20"/>
    </row>
    <row r="9" spans="1:47" s="3" customFormat="1" ht="12.75" customHeight="1">
      <c r="A9" s="8"/>
      <c r="B9" s="538">
        <v>2</v>
      </c>
      <c r="C9" s="363" t="s">
        <v>142</v>
      </c>
      <c r="D9" s="929" t="s">
        <v>142</v>
      </c>
      <c r="E9" s="929" t="s">
        <v>559</v>
      </c>
      <c r="F9" s="718" t="s">
        <v>537</v>
      </c>
      <c r="G9" s="10"/>
      <c r="H9" s="11"/>
      <c r="I9" s="6"/>
      <c r="J9" s="53"/>
      <c r="K9" s="124"/>
      <c r="L9" s="124"/>
      <c r="M9" s="31"/>
      <c r="N9" s="10"/>
      <c r="O9" s="11"/>
      <c r="P9" s="6"/>
      <c r="Q9" s="53"/>
      <c r="R9" s="124"/>
      <c r="S9" s="124"/>
      <c r="T9" s="31"/>
      <c r="U9" s="10"/>
      <c r="V9" s="6"/>
      <c r="W9" s="11"/>
      <c r="X9" s="53"/>
      <c r="Y9" s="124" t="s">
        <v>142</v>
      </c>
      <c r="Z9" s="31" t="s">
        <v>552</v>
      </c>
      <c r="AA9" s="551" t="s">
        <v>331</v>
      </c>
      <c r="AB9" s="552" t="s">
        <v>410</v>
      </c>
      <c r="AC9" s="552">
        <v>16</v>
      </c>
      <c r="AD9" s="554">
        <v>100</v>
      </c>
      <c r="AE9" s="124"/>
      <c r="AF9" s="248"/>
      <c r="AG9" s="13"/>
      <c r="AH9" s="13"/>
      <c r="AI9" s="11"/>
      <c r="AJ9" s="74"/>
      <c r="AK9" s="124"/>
      <c r="AL9" s="116"/>
      <c r="AM9" s="11"/>
      <c r="AN9" s="11"/>
      <c r="AO9" s="11"/>
      <c r="AP9" s="6"/>
      <c r="AQ9" s="67" t="s">
        <v>590</v>
      </c>
      <c r="AR9" s="50"/>
      <c r="AS9" s="50" t="s">
        <v>369</v>
      </c>
      <c r="AT9" s="63" t="s">
        <v>588</v>
      </c>
      <c r="AU9" s="12" t="s">
        <v>469</v>
      </c>
    </row>
    <row r="10" spans="1:47" s="3" customFormat="1" ht="12.75">
      <c r="A10" s="8"/>
      <c r="B10" s="537"/>
      <c r="C10" s="363"/>
      <c r="D10" s="929"/>
      <c r="E10" s="929"/>
      <c r="F10" s="1107" t="s">
        <v>269</v>
      </c>
      <c r="G10" s="10"/>
      <c r="H10" s="11"/>
      <c r="I10" s="6"/>
      <c r="J10" s="53"/>
      <c r="K10" s="124"/>
      <c r="L10" s="124"/>
      <c r="M10" s="31"/>
      <c r="N10" s="10"/>
      <c r="O10" s="11"/>
      <c r="P10" s="6"/>
      <c r="Q10" s="53"/>
      <c r="R10" s="124"/>
      <c r="S10" s="124"/>
      <c r="T10" s="31"/>
      <c r="U10" s="10"/>
      <c r="V10" s="6"/>
      <c r="W10" s="11"/>
      <c r="X10" s="53"/>
      <c r="Y10" s="124"/>
      <c r="Z10" s="31"/>
      <c r="AA10" s="10"/>
      <c r="AB10" s="11"/>
      <c r="AC10" s="11"/>
      <c r="AD10" s="53"/>
      <c r="AE10" s="124"/>
      <c r="AF10" s="248"/>
      <c r="AG10" s="13"/>
      <c r="AH10" s="13"/>
      <c r="AI10" s="11"/>
      <c r="AJ10" s="74"/>
      <c r="AK10" s="124"/>
      <c r="AL10" s="116"/>
      <c r="AM10" s="11"/>
      <c r="AN10" s="11"/>
      <c r="AO10" s="11"/>
      <c r="AP10" s="6"/>
      <c r="AQ10" s="67" t="s">
        <v>591</v>
      </c>
      <c r="AR10" s="50"/>
      <c r="AS10" s="50"/>
      <c r="AT10" s="63" t="s">
        <v>367</v>
      </c>
      <c r="AU10" s="12"/>
    </row>
    <row r="11" spans="1:47" s="3" customFormat="1" ht="12.75">
      <c r="A11" s="8"/>
      <c r="B11" s="537"/>
      <c r="C11" s="363"/>
      <c r="D11" s="929"/>
      <c r="E11" s="929"/>
      <c r="F11" s="115"/>
      <c r="G11" s="10"/>
      <c r="H11" s="11"/>
      <c r="I11" s="6"/>
      <c r="J11" s="53"/>
      <c r="K11" s="124"/>
      <c r="L11" s="124"/>
      <c r="M11" s="31"/>
      <c r="N11" s="10"/>
      <c r="O11" s="11"/>
      <c r="P11" s="6"/>
      <c r="Q11" s="53"/>
      <c r="R11" s="124"/>
      <c r="S11" s="124"/>
      <c r="T11" s="31"/>
      <c r="U11" s="10"/>
      <c r="V11" s="6"/>
      <c r="W11" s="11"/>
      <c r="X11" s="53"/>
      <c r="Y11" s="124"/>
      <c r="Z11" s="31"/>
      <c r="AA11" s="10"/>
      <c r="AB11" s="11"/>
      <c r="AC11" s="11"/>
      <c r="AD11" s="53"/>
      <c r="AE11" s="124"/>
      <c r="AF11" s="248"/>
      <c r="AG11" s="13"/>
      <c r="AH11" s="13"/>
      <c r="AI11" s="11"/>
      <c r="AJ11" s="74"/>
      <c r="AK11" s="124"/>
      <c r="AL11" s="116"/>
      <c r="AM11" s="11"/>
      <c r="AN11" s="11"/>
      <c r="AO11" s="11"/>
      <c r="AP11" s="6"/>
      <c r="AQ11" s="67" t="s">
        <v>592</v>
      </c>
      <c r="AR11" s="50"/>
      <c r="AS11" s="50"/>
      <c r="AT11" s="63" t="s">
        <v>589</v>
      </c>
      <c r="AU11" s="12"/>
    </row>
    <row r="12" spans="1:47" s="18" customFormat="1" ht="12.75">
      <c r="A12" s="8"/>
      <c r="B12" s="537"/>
      <c r="C12" s="363"/>
      <c r="D12" s="929"/>
      <c r="E12" s="929"/>
      <c r="F12" s="115"/>
      <c r="G12" s="10"/>
      <c r="H12" s="11"/>
      <c r="I12" s="6"/>
      <c r="J12" s="53"/>
      <c r="K12" s="124"/>
      <c r="L12" s="124"/>
      <c r="M12" s="31"/>
      <c r="N12" s="10"/>
      <c r="O12" s="11"/>
      <c r="P12" s="6"/>
      <c r="Q12" s="53"/>
      <c r="R12" s="124"/>
      <c r="S12" s="124"/>
      <c r="T12" s="31"/>
      <c r="U12" s="10"/>
      <c r="V12" s="6"/>
      <c r="W12" s="11"/>
      <c r="X12" s="53"/>
      <c r="Y12" s="125"/>
      <c r="Z12" s="365"/>
      <c r="AA12" s="17"/>
      <c r="AB12" s="19"/>
      <c r="AC12" s="19"/>
      <c r="AD12" s="56"/>
      <c r="AE12" s="125"/>
      <c r="AF12" s="532"/>
      <c r="AG12" s="21"/>
      <c r="AH12" s="21"/>
      <c r="AI12" s="19"/>
      <c r="AJ12" s="192"/>
      <c r="AK12" s="125"/>
      <c r="AL12" s="365"/>
      <c r="AM12" s="19"/>
      <c r="AN12" s="19"/>
      <c r="AO12" s="19"/>
      <c r="AQ12" s="92"/>
      <c r="AR12" s="51"/>
      <c r="AS12" s="51"/>
      <c r="AT12" s="64"/>
      <c r="AU12" s="20"/>
    </row>
    <row r="13" spans="1:47" s="3" customFormat="1" ht="12.75">
      <c r="A13" s="28"/>
      <c r="B13" s="1032">
        <v>3</v>
      </c>
      <c r="C13" s="668" t="s">
        <v>144</v>
      </c>
      <c r="D13" s="1453"/>
      <c r="E13" s="1453"/>
      <c r="F13" s="374"/>
      <c r="G13" s="97"/>
      <c r="H13" s="94"/>
      <c r="I13" s="95"/>
      <c r="J13" s="96"/>
      <c r="K13" s="1453" t="s">
        <v>144</v>
      </c>
      <c r="L13" s="1453"/>
      <c r="M13" s="367" t="s">
        <v>152</v>
      </c>
      <c r="N13" s="1454"/>
      <c r="O13" s="1455"/>
      <c r="P13" s="1456"/>
      <c r="Q13" s="1457"/>
      <c r="R13" s="124" t="s">
        <v>144</v>
      </c>
      <c r="S13" s="124"/>
      <c r="T13" s="374" t="s">
        <v>321</v>
      </c>
      <c r="U13" s="1458" t="s">
        <v>286</v>
      </c>
      <c r="V13" s="1460"/>
      <c r="W13" s="1460"/>
      <c r="X13" s="1461"/>
      <c r="Y13" s="124"/>
      <c r="Z13" s="31"/>
      <c r="AA13" s="10"/>
      <c r="AB13" s="11"/>
      <c r="AC13" s="11"/>
      <c r="AD13" s="53"/>
      <c r="AE13" s="124"/>
      <c r="AF13" s="248"/>
      <c r="AG13" s="10"/>
      <c r="AH13" s="6"/>
      <c r="AI13" s="11"/>
      <c r="AJ13" s="74"/>
      <c r="AK13" s="124"/>
      <c r="AL13" s="116"/>
      <c r="AM13" s="10"/>
      <c r="AN13" s="11"/>
      <c r="AO13" s="11"/>
      <c r="AP13" s="6"/>
      <c r="AQ13" s="67" t="s">
        <v>593</v>
      </c>
      <c r="AR13" s="50"/>
      <c r="AS13" s="50" t="s">
        <v>368</v>
      </c>
      <c r="AT13" s="63" t="s">
        <v>19</v>
      </c>
      <c r="AU13" s="12" t="s">
        <v>582</v>
      </c>
    </row>
    <row r="14" spans="1:47" s="3" customFormat="1" ht="12.75">
      <c r="A14" s="28"/>
      <c r="B14" s="538"/>
      <c r="C14" s="363"/>
      <c r="D14" s="929"/>
      <c r="E14" s="929"/>
      <c r="F14" s="115"/>
      <c r="G14" s="10"/>
      <c r="H14" s="11"/>
      <c r="I14" s="6"/>
      <c r="J14" s="53"/>
      <c r="K14" s="929"/>
      <c r="L14" s="929"/>
      <c r="M14" s="31"/>
      <c r="N14" s="1946"/>
      <c r="O14" s="552"/>
      <c r="P14" s="553"/>
      <c r="Q14" s="559"/>
      <c r="R14" s="124"/>
      <c r="S14" s="124"/>
      <c r="T14" s="31"/>
      <c r="U14" s="607" t="s">
        <v>136</v>
      </c>
      <c r="V14" s="608" t="s">
        <v>135</v>
      </c>
      <c r="W14" s="608">
        <v>14</v>
      </c>
      <c r="X14" s="981">
        <v>250</v>
      </c>
      <c r="Y14" s="124"/>
      <c r="Z14" s="31"/>
      <c r="AA14" s="10"/>
      <c r="AB14" s="11"/>
      <c r="AC14" s="11"/>
      <c r="AD14" s="53"/>
      <c r="AE14" s="124"/>
      <c r="AF14" s="248"/>
      <c r="AG14" s="10"/>
      <c r="AH14" s="6"/>
      <c r="AI14" s="11"/>
      <c r="AJ14" s="74"/>
      <c r="AK14" s="124"/>
      <c r="AL14" s="116"/>
      <c r="AM14" s="10"/>
      <c r="AN14" s="11"/>
      <c r="AO14" s="11"/>
      <c r="AP14" s="6"/>
      <c r="AQ14" s="67"/>
      <c r="AR14" s="50"/>
      <c r="AS14" s="50"/>
      <c r="AT14" s="63"/>
      <c r="AU14" s="12"/>
    </row>
    <row r="15" spans="1:47" s="3" customFormat="1" ht="12.75">
      <c r="A15" s="28"/>
      <c r="B15" s="538"/>
      <c r="C15" s="363"/>
      <c r="D15" s="929"/>
      <c r="E15" s="929"/>
      <c r="F15" s="115"/>
      <c r="G15" s="10"/>
      <c r="H15" s="11"/>
      <c r="I15" s="6"/>
      <c r="J15" s="53"/>
      <c r="K15" s="929"/>
      <c r="L15" s="929"/>
      <c r="M15" s="31"/>
      <c r="N15" s="1946"/>
      <c r="O15" s="552"/>
      <c r="P15" s="553"/>
      <c r="Q15" s="559"/>
      <c r="R15" s="124"/>
      <c r="S15" s="124"/>
      <c r="T15" s="31"/>
      <c r="U15" s="612" t="s">
        <v>160</v>
      </c>
      <c r="V15" s="613"/>
      <c r="W15" s="613"/>
      <c r="X15" s="982"/>
      <c r="Y15" s="124"/>
      <c r="Z15" s="31"/>
      <c r="AA15" s="10"/>
      <c r="AB15" s="11"/>
      <c r="AC15" s="11"/>
      <c r="AD15" s="53"/>
      <c r="AE15" s="124"/>
      <c r="AF15" s="248"/>
      <c r="AG15" s="10"/>
      <c r="AH15" s="6"/>
      <c r="AI15" s="11"/>
      <c r="AJ15" s="74"/>
      <c r="AK15" s="124"/>
      <c r="AL15" s="116"/>
      <c r="AM15" s="10"/>
      <c r="AN15" s="11"/>
      <c r="AO15" s="11"/>
      <c r="AP15" s="6"/>
      <c r="AQ15" s="67"/>
      <c r="AR15" s="50"/>
      <c r="AS15" s="50"/>
      <c r="AT15" s="63"/>
      <c r="AU15" s="12"/>
    </row>
    <row r="16" spans="1:47" s="3" customFormat="1" ht="12.75">
      <c r="A16" s="28"/>
      <c r="B16" s="538"/>
      <c r="C16" s="363"/>
      <c r="D16" s="929"/>
      <c r="E16" s="929"/>
      <c r="F16" s="115"/>
      <c r="G16" s="10"/>
      <c r="H16" s="11"/>
      <c r="I16" s="6"/>
      <c r="J16" s="53"/>
      <c r="K16" s="929"/>
      <c r="L16" s="929"/>
      <c r="M16" s="31"/>
      <c r="N16" s="1946"/>
      <c r="O16" s="552"/>
      <c r="P16" s="553"/>
      <c r="Q16" s="559"/>
      <c r="R16" s="124"/>
      <c r="S16" s="124"/>
      <c r="T16" s="31"/>
      <c r="U16" s="612" t="s">
        <v>136</v>
      </c>
      <c r="V16" s="613" t="s">
        <v>135</v>
      </c>
      <c r="W16" s="613">
        <v>14</v>
      </c>
      <c r="X16" s="982">
        <v>250</v>
      </c>
      <c r="Y16" s="124"/>
      <c r="Z16" s="31"/>
      <c r="AA16" s="10"/>
      <c r="AB16" s="11"/>
      <c r="AC16" s="11"/>
      <c r="AD16" s="53"/>
      <c r="AE16" s="124"/>
      <c r="AF16" s="248"/>
      <c r="AG16" s="10"/>
      <c r="AH16" s="6"/>
      <c r="AI16" s="11"/>
      <c r="AJ16" s="74"/>
      <c r="AK16" s="124"/>
      <c r="AL16" s="116"/>
      <c r="AM16" s="10"/>
      <c r="AN16" s="11"/>
      <c r="AO16" s="11"/>
      <c r="AP16" s="6"/>
      <c r="AQ16" s="67"/>
      <c r="AR16" s="50"/>
      <c r="AS16" s="50"/>
      <c r="AT16" s="63"/>
      <c r="AU16" s="12"/>
    </row>
    <row r="17" spans="1:47" s="3" customFormat="1" ht="12.75">
      <c r="A17" s="28"/>
      <c r="B17" s="538"/>
      <c r="C17" s="363"/>
      <c r="D17" s="929"/>
      <c r="E17" s="929"/>
      <c r="F17" s="115"/>
      <c r="G17" s="10"/>
      <c r="H17" s="11"/>
      <c r="I17" s="6"/>
      <c r="J17" s="53"/>
      <c r="K17" s="929"/>
      <c r="L17" s="929"/>
      <c r="M17" s="31"/>
      <c r="N17" s="1946"/>
      <c r="O17" s="552"/>
      <c r="P17" s="553"/>
      <c r="Q17" s="559"/>
      <c r="R17" s="124"/>
      <c r="S17" s="124"/>
      <c r="T17" s="31"/>
      <c r="U17" s="551" t="s">
        <v>283</v>
      </c>
      <c r="V17" s="552"/>
      <c r="W17" s="552"/>
      <c r="X17" s="986"/>
      <c r="Y17" s="124"/>
      <c r="Z17" s="31"/>
      <c r="AA17" s="10"/>
      <c r="AB17" s="11"/>
      <c r="AC17" s="11"/>
      <c r="AD17" s="53"/>
      <c r="AE17" s="124"/>
      <c r="AF17" s="248"/>
      <c r="AG17" s="10"/>
      <c r="AH17" s="6"/>
      <c r="AI17" s="11"/>
      <c r="AJ17" s="74"/>
      <c r="AK17" s="124"/>
      <c r="AL17" s="116"/>
      <c r="AM17" s="10"/>
      <c r="AN17" s="11"/>
      <c r="AO17" s="11"/>
      <c r="AP17" s="6"/>
      <c r="AQ17" s="67"/>
      <c r="AR17" s="50"/>
      <c r="AS17" s="50"/>
      <c r="AT17" s="63"/>
      <c r="AU17" s="12"/>
    </row>
    <row r="18" spans="1:47" s="3" customFormat="1" ht="12.75">
      <c r="A18" s="28"/>
      <c r="B18" s="538"/>
      <c r="C18" s="363"/>
      <c r="D18" s="929"/>
      <c r="E18" s="929"/>
      <c r="F18" s="115"/>
      <c r="G18" s="10"/>
      <c r="H18" s="11"/>
      <c r="I18" s="6"/>
      <c r="J18" s="53"/>
      <c r="K18" s="929"/>
      <c r="L18" s="929"/>
      <c r="M18" s="31"/>
      <c r="N18" s="1946"/>
      <c r="O18" s="552"/>
      <c r="P18" s="553"/>
      <c r="Q18" s="559"/>
      <c r="R18" s="134"/>
      <c r="S18" s="124"/>
      <c r="T18" s="31"/>
      <c r="U18" s="551">
        <v>1600</v>
      </c>
      <c r="V18" s="552" t="s">
        <v>411</v>
      </c>
      <c r="W18" s="552">
        <v>16</v>
      </c>
      <c r="X18" s="986">
        <v>150</v>
      </c>
      <c r="Y18" s="124"/>
      <c r="Z18" s="31"/>
      <c r="AA18" s="10"/>
      <c r="AB18" s="11"/>
      <c r="AC18" s="11"/>
      <c r="AD18" s="53"/>
      <c r="AE18" s="124"/>
      <c r="AF18" s="248"/>
      <c r="AG18" s="10"/>
      <c r="AH18" s="6"/>
      <c r="AI18" s="11"/>
      <c r="AJ18" s="74"/>
      <c r="AK18" s="124"/>
      <c r="AL18" s="116"/>
      <c r="AM18" s="10"/>
      <c r="AN18" s="11"/>
      <c r="AO18" s="11"/>
      <c r="AP18" s="6"/>
      <c r="AQ18" s="67"/>
      <c r="AR18" s="50"/>
      <c r="AS18" s="50"/>
      <c r="AT18" s="63"/>
      <c r="AU18" s="12"/>
    </row>
    <row r="19" spans="1:47" s="3" customFormat="1" ht="12.75">
      <c r="A19" s="28"/>
      <c r="B19" s="537"/>
      <c r="C19" s="363"/>
      <c r="D19" s="929"/>
      <c r="E19" s="929"/>
      <c r="F19" s="115"/>
      <c r="G19" s="10"/>
      <c r="H19" s="11"/>
      <c r="I19" s="6"/>
      <c r="J19" s="53"/>
      <c r="K19" s="124"/>
      <c r="L19" s="124"/>
      <c r="M19" s="31"/>
      <c r="N19" s="583"/>
      <c r="O19" s="584"/>
      <c r="P19" s="585"/>
      <c r="Q19" s="780"/>
      <c r="R19" s="134"/>
      <c r="S19" s="124"/>
      <c r="T19" s="31"/>
      <c r="U19" s="547" t="s">
        <v>157</v>
      </c>
      <c r="V19" s="549"/>
      <c r="W19" s="548"/>
      <c r="X19" s="550"/>
      <c r="Y19" s="124"/>
      <c r="Z19" s="31"/>
      <c r="AA19" s="10"/>
      <c r="AB19" s="11"/>
      <c r="AC19" s="11"/>
      <c r="AD19" s="53"/>
      <c r="AE19" s="124"/>
      <c r="AF19" s="248"/>
      <c r="AG19" s="10"/>
      <c r="AH19" s="6"/>
      <c r="AI19" s="11"/>
      <c r="AJ19" s="74"/>
      <c r="AK19" s="124"/>
      <c r="AL19" s="116"/>
      <c r="AM19" s="10"/>
      <c r="AN19" s="11"/>
      <c r="AO19" s="11"/>
      <c r="AP19" s="6"/>
      <c r="AQ19" s="67" t="s">
        <v>594</v>
      </c>
      <c r="AR19" s="50"/>
      <c r="AS19" s="50"/>
      <c r="AT19" s="63" t="s">
        <v>12</v>
      </c>
      <c r="AU19" s="12"/>
    </row>
    <row r="20" spans="1:47" s="18" customFormat="1" ht="12.75">
      <c r="A20" s="28"/>
      <c r="B20" s="860"/>
      <c r="C20" s="784"/>
      <c r="D20" s="930"/>
      <c r="E20" s="930"/>
      <c r="F20" s="678"/>
      <c r="G20" s="17"/>
      <c r="H20" s="19"/>
      <c r="J20" s="56"/>
      <c r="K20" s="125"/>
      <c r="L20" s="125"/>
      <c r="M20" s="365"/>
      <c r="N20" s="648"/>
      <c r="O20" s="649"/>
      <c r="P20" s="650"/>
      <c r="Q20" s="651"/>
      <c r="R20" s="135"/>
      <c r="S20" s="125"/>
      <c r="T20" s="532"/>
      <c r="U20" s="596" t="s">
        <v>136</v>
      </c>
      <c r="V20" s="549" t="s">
        <v>410</v>
      </c>
      <c r="W20" s="548">
        <v>22</v>
      </c>
      <c r="X20" s="550">
        <v>125</v>
      </c>
      <c r="Y20" s="125"/>
      <c r="Z20" s="365"/>
      <c r="AA20" s="17"/>
      <c r="AB20" s="19"/>
      <c r="AC20" s="19"/>
      <c r="AD20" s="56"/>
      <c r="AE20" s="125"/>
      <c r="AF20" s="532"/>
      <c r="AG20" s="17"/>
      <c r="AI20" s="19"/>
      <c r="AJ20" s="192"/>
      <c r="AK20" s="125"/>
      <c r="AL20" s="365"/>
      <c r="AM20" s="19"/>
      <c r="AN20" s="19"/>
      <c r="AO20" s="19"/>
      <c r="AQ20" s="92"/>
      <c r="AR20" s="51"/>
      <c r="AS20" s="51"/>
      <c r="AT20" s="64"/>
      <c r="AU20" s="20"/>
    </row>
    <row r="21" spans="1:47" s="3" customFormat="1" ht="12.75">
      <c r="A21" s="28"/>
      <c r="B21" s="538">
        <v>4</v>
      </c>
      <c r="C21" s="363" t="s">
        <v>148</v>
      </c>
      <c r="D21" s="929" t="s">
        <v>148</v>
      </c>
      <c r="E21" s="929"/>
      <c r="F21" s="718" t="s">
        <v>149</v>
      </c>
      <c r="G21" s="10"/>
      <c r="H21" s="11"/>
      <c r="I21" s="6"/>
      <c r="J21" s="53"/>
      <c r="K21" s="124"/>
      <c r="L21" s="124"/>
      <c r="M21" s="115"/>
      <c r="N21" s="10"/>
      <c r="O21" s="11"/>
      <c r="P21" s="6"/>
      <c r="Q21" s="53"/>
      <c r="R21" s="124"/>
      <c r="S21" s="124"/>
      <c r="T21" s="31"/>
      <c r="U21" s="97"/>
      <c r="V21" s="94"/>
      <c r="W21" s="94"/>
      <c r="X21" s="96"/>
      <c r="Y21" s="124"/>
      <c r="Z21" s="31"/>
      <c r="AA21" s="10"/>
      <c r="AB21" s="11"/>
      <c r="AC21" s="11"/>
      <c r="AD21" s="53"/>
      <c r="AE21" s="124"/>
      <c r="AF21" s="248"/>
      <c r="AG21" s="13"/>
      <c r="AH21" s="13"/>
      <c r="AI21" s="11"/>
      <c r="AJ21" s="74"/>
      <c r="AK21" s="124" t="s">
        <v>148</v>
      </c>
      <c r="AL21" s="31" t="s">
        <v>325</v>
      </c>
      <c r="AM21" s="10" t="s">
        <v>364</v>
      </c>
      <c r="AN21" s="11" t="s">
        <v>410</v>
      </c>
      <c r="AO21" s="11">
        <v>16</v>
      </c>
      <c r="AP21" s="50" t="s">
        <v>343</v>
      </c>
      <c r="AQ21" s="67" t="s">
        <v>596</v>
      </c>
      <c r="AR21" s="50"/>
      <c r="AS21" s="50" t="s">
        <v>369</v>
      </c>
      <c r="AT21" s="63" t="s">
        <v>116</v>
      </c>
      <c r="AU21" s="12"/>
    </row>
    <row r="22" spans="1:47" s="3" customFormat="1" ht="12.75">
      <c r="A22" s="28"/>
      <c r="B22" s="537"/>
      <c r="C22" s="363"/>
      <c r="D22" s="929"/>
      <c r="E22" s="929"/>
      <c r="F22" s="1107"/>
      <c r="G22" s="10"/>
      <c r="H22" s="11"/>
      <c r="I22" s="6"/>
      <c r="J22" s="53"/>
      <c r="K22" s="124"/>
      <c r="L22" s="124"/>
      <c r="M22" s="31"/>
      <c r="N22" s="10"/>
      <c r="O22" s="11"/>
      <c r="P22" s="6"/>
      <c r="Q22" s="53"/>
      <c r="R22" s="124"/>
      <c r="S22" s="124"/>
      <c r="T22" s="31"/>
      <c r="U22" s="10"/>
      <c r="V22" s="11"/>
      <c r="W22" s="11"/>
      <c r="X22" s="53"/>
      <c r="Y22" s="124"/>
      <c r="Z22" s="31"/>
      <c r="AA22" s="10"/>
      <c r="AB22" s="11"/>
      <c r="AC22" s="11"/>
      <c r="AD22" s="53"/>
      <c r="AE22" s="124"/>
      <c r="AF22" s="248"/>
      <c r="AG22" s="13"/>
      <c r="AH22" s="13"/>
      <c r="AI22" s="11"/>
      <c r="AJ22" s="74"/>
      <c r="AK22" s="124"/>
      <c r="AL22" s="31"/>
      <c r="AM22" s="10"/>
      <c r="AN22" s="11"/>
      <c r="AO22" s="11"/>
      <c r="AP22" s="50"/>
      <c r="AQ22" s="67" t="s">
        <v>602</v>
      </c>
      <c r="AR22" s="50"/>
      <c r="AS22" s="50"/>
      <c r="AT22" s="63" t="s">
        <v>499</v>
      </c>
      <c r="AU22" s="12"/>
    </row>
    <row r="23" spans="1:47" s="3" customFormat="1" ht="13.5" thickBot="1">
      <c r="A23" s="28"/>
      <c r="B23" s="861"/>
      <c r="C23" s="825"/>
      <c r="D23" s="1462"/>
      <c r="E23" s="1462"/>
      <c r="F23" s="679"/>
      <c r="G23" s="78"/>
      <c r="H23" s="79"/>
      <c r="I23" s="77"/>
      <c r="J23" s="76"/>
      <c r="K23" s="1462"/>
      <c r="L23" s="1462"/>
      <c r="M23" s="366"/>
      <c r="N23" s="78"/>
      <c r="O23" s="79"/>
      <c r="P23" s="77"/>
      <c r="Q23" s="76"/>
      <c r="R23" s="1462"/>
      <c r="S23" s="1462"/>
      <c r="T23" s="366"/>
      <c r="U23" s="78"/>
      <c r="V23" s="77"/>
      <c r="W23" s="79"/>
      <c r="X23" s="76"/>
      <c r="Y23" s="126"/>
      <c r="Z23" s="366"/>
      <c r="AA23" s="78"/>
      <c r="AB23" s="79"/>
      <c r="AC23" s="79"/>
      <c r="AD23" s="76"/>
      <c r="AE23" s="126"/>
      <c r="AF23" s="533"/>
      <c r="AG23" s="81"/>
      <c r="AH23" s="81"/>
      <c r="AI23" s="79"/>
      <c r="AJ23" s="193"/>
      <c r="AK23" s="211"/>
      <c r="AL23" s="366"/>
      <c r="AM23" s="78"/>
      <c r="AN23" s="79"/>
      <c r="AO23" s="79"/>
      <c r="AP23" s="80"/>
      <c r="AQ23" s="87"/>
      <c r="AR23" s="80"/>
      <c r="AS23" s="80"/>
      <c r="AT23" s="83"/>
      <c r="AU23" s="84"/>
    </row>
    <row r="24" spans="1:47" s="3" customFormat="1" ht="13.5" thickTop="1">
      <c r="A24" s="8"/>
      <c r="B24" s="538">
        <v>5</v>
      </c>
      <c r="C24" s="363" t="s">
        <v>151</v>
      </c>
      <c r="D24" s="929"/>
      <c r="E24" s="929"/>
      <c r="F24" s="115"/>
      <c r="G24" s="10"/>
      <c r="H24" s="11"/>
      <c r="I24" s="6"/>
      <c r="J24" s="53"/>
      <c r="K24" s="124"/>
      <c r="L24" s="124"/>
      <c r="M24" s="31"/>
      <c r="N24" s="10"/>
      <c r="O24" s="11"/>
      <c r="P24" s="6"/>
      <c r="Q24" s="53"/>
      <c r="R24" s="124"/>
      <c r="S24" s="124"/>
      <c r="T24" s="248"/>
      <c r="U24" s="10"/>
      <c r="V24" s="6"/>
      <c r="W24" s="11"/>
      <c r="X24" s="53"/>
      <c r="Y24" s="124"/>
      <c r="Z24" s="31"/>
      <c r="AA24" s="10"/>
      <c r="AB24" s="11"/>
      <c r="AC24" s="11"/>
      <c r="AD24" s="53"/>
      <c r="AE24" s="124" t="s">
        <v>151</v>
      </c>
      <c r="AF24" s="248" t="s">
        <v>315</v>
      </c>
      <c r="AG24" s="561" t="s">
        <v>402</v>
      </c>
      <c r="AH24" s="562"/>
      <c r="AI24" s="552"/>
      <c r="AJ24" s="563"/>
      <c r="AK24" s="124"/>
      <c r="AL24" s="116"/>
      <c r="AM24" s="11"/>
      <c r="AN24" s="11"/>
      <c r="AO24" s="11"/>
      <c r="AP24" s="62"/>
      <c r="AQ24" s="67" t="s">
        <v>597</v>
      </c>
      <c r="AR24" s="54"/>
      <c r="AS24" s="54"/>
      <c r="AT24" s="65"/>
      <c r="AU24" s="168"/>
    </row>
    <row r="25" spans="1:47" s="3" customFormat="1" ht="12.75">
      <c r="A25" s="8" t="s">
        <v>352</v>
      </c>
      <c r="B25" s="537"/>
      <c r="C25" s="363"/>
      <c r="D25" s="929"/>
      <c r="E25" s="929"/>
      <c r="F25" s="115"/>
      <c r="G25" s="10"/>
      <c r="H25" s="11"/>
      <c r="I25" s="6"/>
      <c r="J25" s="53"/>
      <c r="K25" s="124"/>
      <c r="L25" s="124"/>
      <c r="M25" s="31"/>
      <c r="N25" s="10"/>
      <c r="O25" s="11"/>
      <c r="P25" s="6"/>
      <c r="Q25" s="53"/>
      <c r="R25" s="124"/>
      <c r="S25" s="124"/>
      <c r="T25" s="31"/>
      <c r="U25" s="10"/>
      <c r="V25" s="6"/>
      <c r="W25" s="11"/>
      <c r="X25" s="53"/>
      <c r="Y25" s="124"/>
      <c r="Z25" s="31"/>
      <c r="AA25" s="10"/>
      <c r="AB25" s="11"/>
      <c r="AC25" s="11"/>
      <c r="AD25" s="53"/>
      <c r="AE25" s="124"/>
      <c r="AF25" s="248"/>
      <c r="AG25" s="551">
        <v>1400</v>
      </c>
      <c r="AH25" s="562" t="s">
        <v>410</v>
      </c>
      <c r="AI25" s="552">
        <v>14</v>
      </c>
      <c r="AJ25" s="563">
        <v>100</v>
      </c>
      <c r="AK25" s="124"/>
      <c r="AL25" s="116"/>
      <c r="AM25" s="11"/>
      <c r="AN25" s="11"/>
      <c r="AO25" s="11"/>
      <c r="AP25" s="62"/>
      <c r="AQ25" s="67" t="s">
        <v>595</v>
      </c>
      <c r="AR25" s="50"/>
      <c r="AS25" s="54"/>
      <c r="AT25" s="54"/>
      <c r="AU25" s="168"/>
    </row>
    <row r="26" spans="1:47" s="18" customFormat="1" ht="12.75">
      <c r="A26" s="8"/>
      <c r="B26" s="860"/>
      <c r="C26" s="784"/>
      <c r="D26" s="930"/>
      <c r="E26" s="930"/>
      <c r="F26" s="678"/>
      <c r="G26" s="17"/>
      <c r="H26" s="19"/>
      <c r="J26" s="56"/>
      <c r="K26" s="125"/>
      <c r="L26" s="125"/>
      <c r="M26" s="365"/>
      <c r="N26" s="17"/>
      <c r="O26" s="19"/>
      <c r="Q26" s="56"/>
      <c r="R26" s="125"/>
      <c r="S26" s="125"/>
      <c r="T26" s="365"/>
      <c r="U26" s="17"/>
      <c r="W26" s="19"/>
      <c r="X26" s="56"/>
      <c r="Y26" s="125"/>
      <c r="Z26" s="365"/>
      <c r="AA26" s="17"/>
      <c r="AB26" s="19"/>
      <c r="AC26" s="19"/>
      <c r="AD26" s="56"/>
      <c r="AE26" s="125"/>
      <c r="AF26" s="532"/>
      <c r="AG26" s="30"/>
      <c r="AI26" s="19"/>
      <c r="AJ26" s="192"/>
      <c r="AK26" s="125"/>
      <c r="AL26" s="365"/>
      <c r="AM26" s="19"/>
      <c r="AN26" s="19"/>
      <c r="AO26" s="19"/>
      <c r="AQ26" s="92" t="s">
        <v>498</v>
      </c>
      <c r="AR26" s="51"/>
      <c r="AS26" s="171"/>
      <c r="AT26" s="308"/>
      <c r="AU26" s="170"/>
    </row>
    <row r="27" spans="1:47" s="3" customFormat="1" ht="12.75">
      <c r="A27" s="8"/>
      <c r="B27" s="537">
        <v>6</v>
      </c>
      <c r="C27" s="363" t="s">
        <v>134</v>
      </c>
      <c r="D27" s="929"/>
      <c r="E27" s="929"/>
      <c r="F27" s="718"/>
      <c r="G27" s="10"/>
      <c r="H27" s="11"/>
      <c r="I27" s="6"/>
      <c r="J27" s="53"/>
      <c r="K27" s="124"/>
      <c r="L27" s="124"/>
      <c r="M27" s="31"/>
      <c r="N27" s="10"/>
      <c r="O27" s="11"/>
      <c r="P27" s="6"/>
      <c r="Q27" s="53"/>
      <c r="R27" s="124" t="s">
        <v>134</v>
      </c>
      <c r="S27" s="124"/>
      <c r="T27" s="1464" t="s">
        <v>702</v>
      </c>
      <c r="U27" s="10"/>
      <c r="V27" s="553"/>
      <c r="W27" s="552"/>
      <c r="X27" s="554"/>
      <c r="Y27" s="124"/>
      <c r="Z27" s="31"/>
      <c r="AA27" s="10"/>
      <c r="AB27" s="11"/>
      <c r="AC27" s="11"/>
      <c r="AD27" s="53"/>
      <c r="AE27" s="124"/>
      <c r="AF27" s="248"/>
      <c r="AG27" s="13"/>
      <c r="AH27" s="13"/>
      <c r="AI27" s="11"/>
      <c r="AJ27" s="74"/>
      <c r="AK27" s="124"/>
      <c r="AL27" s="116"/>
      <c r="AM27" s="11"/>
      <c r="AN27" s="11"/>
      <c r="AO27" s="11"/>
      <c r="AP27" s="6"/>
      <c r="AQ27" s="67" t="s">
        <v>598</v>
      </c>
      <c r="AR27" s="50"/>
      <c r="AS27" s="50"/>
      <c r="AT27" s="50" t="s">
        <v>453</v>
      </c>
      <c r="AU27" s="12" t="s">
        <v>582</v>
      </c>
    </row>
    <row r="28" spans="1:47" s="3" customFormat="1" ht="12.75">
      <c r="A28" s="8"/>
      <c r="B28" s="537"/>
      <c r="C28" s="363"/>
      <c r="D28" s="929"/>
      <c r="E28" s="929"/>
      <c r="F28" s="1107"/>
      <c r="G28" s="10"/>
      <c r="H28" s="11"/>
      <c r="I28" s="6"/>
      <c r="J28" s="53"/>
      <c r="K28" s="124"/>
      <c r="L28" s="124"/>
      <c r="M28" s="31"/>
      <c r="N28" s="10"/>
      <c r="O28" s="11"/>
      <c r="P28" s="6"/>
      <c r="Q28" s="53"/>
      <c r="R28" s="124"/>
      <c r="S28" s="124"/>
      <c r="T28" s="31"/>
      <c r="U28" s="551"/>
      <c r="V28" s="553"/>
      <c r="W28" s="552"/>
      <c r="X28" s="554"/>
      <c r="Y28" s="124"/>
      <c r="Z28" s="31"/>
      <c r="AA28" s="10"/>
      <c r="AB28" s="11"/>
      <c r="AC28" s="11"/>
      <c r="AD28" s="53"/>
      <c r="AE28" s="124"/>
      <c r="AF28" s="248"/>
      <c r="AG28" s="13"/>
      <c r="AH28" s="13"/>
      <c r="AI28" s="11"/>
      <c r="AJ28" s="74"/>
      <c r="AK28" s="124"/>
      <c r="AL28" s="116"/>
      <c r="AM28" s="11"/>
      <c r="AN28" s="11"/>
      <c r="AO28" s="11"/>
      <c r="AP28" s="6"/>
      <c r="AQ28" s="67" t="s">
        <v>599</v>
      </c>
      <c r="AR28" s="50"/>
      <c r="AS28" s="63"/>
      <c r="AT28" s="63" t="s">
        <v>33</v>
      </c>
      <c r="AU28" s="12"/>
    </row>
    <row r="29" spans="1:47" s="3" customFormat="1" ht="12.75">
      <c r="A29" s="8"/>
      <c r="B29" s="537"/>
      <c r="C29" s="363"/>
      <c r="D29" s="929"/>
      <c r="E29" s="929"/>
      <c r="F29" s="115"/>
      <c r="G29" s="10"/>
      <c r="H29" s="11"/>
      <c r="I29" s="6"/>
      <c r="J29" s="53"/>
      <c r="K29" s="124"/>
      <c r="L29" s="124"/>
      <c r="M29" s="31"/>
      <c r="N29" s="10"/>
      <c r="O29" s="11"/>
      <c r="P29" s="6"/>
      <c r="Q29" s="53"/>
      <c r="R29" s="124"/>
      <c r="S29" s="124"/>
      <c r="T29" s="365"/>
      <c r="U29" s="551"/>
      <c r="V29" s="553"/>
      <c r="W29" s="552"/>
      <c r="X29" s="554"/>
      <c r="Y29" s="124"/>
      <c r="Z29" s="31"/>
      <c r="AA29" s="10"/>
      <c r="AB29" s="11"/>
      <c r="AC29" s="11"/>
      <c r="AD29" s="53"/>
      <c r="AE29" s="124"/>
      <c r="AF29" s="248"/>
      <c r="AG29" s="13"/>
      <c r="AH29" s="13"/>
      <c r="AI29" s="11"/>
      <c r="AJ29" s="74"/>
      <c r="AK29" s="124"/>
      <c r="AL29" s="116"/>
      <c r="AM29" s="11"/>
      <c r="AN29" s="11"/>
      <c r="AO29" s="11"/>
      <c r="AP29" s="6"/>
      <c r="AQ29" s="67" t="s">
        <v>578</v>
      </c>
      <c r="AR29" s="50"/>
      <c r="AS29" s="50"/>
      <c r="AT29" s="63" t="s">
        <v>576</v>
      </c>
      <c r="AU29" s="12"/>
    </row>
    <row r="30" spans="1:47" s="3" customFormat="1" ht="12.75">
      <c r="A30" s="8"/>
      <c r="B30" s="1483">
        <v>7</v>
      </c>
      <c r="C30" s="668" t="s">
        <v>137</v>
      </c>
      <c r="D30" s="931" t="s">
        <v>137</v>
      </c>
      <c r="E30" s="931"/>
      <c r="F30" s="934" t="s">
        <v>537</v>
      </c>
      <c r="G30" s="97"/>
      <c r="H30" s="94"/>
      <c r="I30" s="95"/>
      <c r="J30" s="96"/>
      <c r="K30" s="233"/>
      <c r="L30" s="233"/>
      <c r="M30" s="367"/>
      <c r="N30" s="97"/>
      <c r="O30" s="94"/>
      <c r="P30" s="95"/>
      <c r="Q30" s="96"/>
      <c r="R30" s="233"/>
      <c r="S30" s="233"/>
      <c r="T30" s="534"/>
      <c r="U30" s="97"/>
      <c r="V30" s="95"/>
      <c r="W30" s="94"/>
      <c r="X30" s="96"/>
      <c r="Y30" s="233"/>
      <c r="Z30" s="367"/>
      <c r="AA30" s="97"/>
      <c r="AB30" s="94"/>
      <c r="AC30" s="94"/>
      <c r="AD30" s="96"/>
      <c r="AE30" s="233"/>
      <c r="AF30" s="534"/>
      <c r="AG30" s="103"/>
      <c r="AH30" s="103"/>
      <c r="AI30" s="94"/>
      <c r="AJ30" s="234"/>
      <c r="AK30" s="233"/>
      <c r="AL30" s="367"/>
      <c r="AM30" s="94"/>
      <c r="AN30" s="94"/>
      <c r="AO30" s="94"/>
      <c r="AP30" s="95"/>
      <c r="AQ30" s="205" t="s">
        <v>600</v>
      </c>
      <c r="AR30" s="173"/>
      <c r="AS30" s="173" t="s">
        <v>115</v>
      </c>
      <c r="AT30" s="121" t="s">
        <v>9</v>
      </c>
      <c r="AU30" s="235" t="s">
        <v>581</v>
      </c>
    </row>
    <row r="31" spans="1:47" s="3" customFormat="1" ht="12.75" customHeight="1">
      <c r="A31" s="8"/>
      <c r="B31" s="537"/>
      <c r="C31" s="363"/>
      <c r="D31" s="929"/>
      <c r="E31" s="929"/>
      <c r="F31" s="31" t="s">
        <v>268</v>
      </c>
      <c r="G31" s="10"/>
      <c r="H31" s="11"/>
      <c r="I31" s="6"/>
      <c r="J31" s="53"/>
      <c r="K31" s="124"/>
      <c r="L31" s="124"/>
      <c r="M31" s="31"/>
      <c r="N31" s="10"/>
      <c r="O31" s="11"/>
      <c r="P31" s="6"/>
      <c r="Q31" s="53"/>
      <c r="R31" s="124"/>
      <c r="S31" s="124"/>
      <c r="T31" s="31"/>
      <c r="U31" s="10"/>
      <c r="V31" s="6"/>
      <c r="W31" s="11"/>
      <c r="X31" s="53"/>
      <c r="Y31" s="124"/>
      <c r="Z31" s="31"/>
      <c r="AA31" s="10"/>
      <c r="AB31" s="11"/>
      <c r="AC31" s="11"/>
      <c r="AD31" s="53"/>
      <c r="AE31" s="124"/>
      <c r="AF31" s="248"/>
      <c r="AG31" s="13"/>
      <c r="AH31" s="13"/>
      <c r="AI31" s="11"/>
      <c r="AJ31" s="74"/>
      <c r="AK31" s="124"/>
      <c r="AL31" s="116"/>
      <c r="AM31" s="11"/>
      <c r="AN31" s="11"/>
      <c r="AO31" s="11"/>
      <c r="AP31" s="6"/>
      <c r="AQ31" s="67" t="s">
        <v>601</v>
      </c>
      <c r="AR31" s="50"/>
      <c r="AS31" s="50"/>
      <c r="AT31" s="63" t="s">
        <v>499</v>
      </c>
      <c r="AU31" s="12"/>
    </row>
    <row r="32" spans="1:47" s="18" customFormat="1" ht="12.75" customHeight="1">
      <c r="A32" s="8"/>
      <c r="B32" s="860"/>
      <c r="C32" s="784"/>
      <c r="D32" s="930"/>
      <c r="E32" s="930"/>
      <c r="F32" s="678"/>
      <c r="G32" s="17"/>
      <c r="H32" s="19"/>
      <c r="J32" s="56"/>
      <c r="K32" s="125"/>
      <c r="L32" s="125"/>
      <c r="M32" s="365"/>
      <c r="N32" s="17"/>
      <c r="O32" s="19"/>
      <c r="Q32" s="56"/>
      <c r="R32" s="125"/>
      <c r="S32" s="125"/>
      <c r="T32" s="365"/>
      <c r="U32" s="17"/>
      <c r="W32" s="19"/>
      <c r="X32" s="56"/>
      <c r="Y32" s="125"/>
      <c r="Z32" s="365"/>
      <c r="AA32" s="17"/>
      <c r="AB32" s="19"/>
      <c r="AC32" s="19"/>
      <c r="AD32" s="56"/>
      <c r="AE32" s="125"/>
      <c r="AF32" s="532"/>
      <c r="AG32" s="21"/>
      <c r="AH32" s="21"/>
      <c r="AI32" s="19"/>
      <c r="AJ32" s="192"/>
      <c r="AK32" s="125"/>
      <c r="AL32" s="365"/>
      <c r="AM32" s="19"/>
      <c r="AN32" s="19"/>
      <c r="AO32" s="19"/>
      <c r="AQ32" s="92"/>
      <c r="AR32" s="51"/>
      <c r="AS32" s="51"/>
      <c r="AT32" s="64" t="s">
        <v>7</v>
      </c>
      <c r="AU32" s="183"/>
    </row>
    <row r="33" spans="1:47" s="3" customFormat="1" ht="12.75">
      <c r="A33" s="8"/>
      <c r="B33" s="537">
        <v>8</v>
      </c>
      <c r="C33" s="363" t="s">
        <v>140</v>
      </c>
      <c r="D33" s="929"/>
      <c r="E33" s="929"/>
      <c r="F33" s="115"/>
      <c r="G33" s="10"/>
      <c r="H33" s="11"/>
      <c r="I33" s="6"/>
      <c r="J33" s="53"/>
      <c r="K33" s="124"/>
      <c r="L33" s="124"/>
      <c r="M33" s="31"/>
      <c r="N33" s="10"/>
      <c r="O33" s="11"/>
      <c r="P33" s="6"/>
      <c r="Q33" s="53"/>
      <c r="R33" s="124" t="s">
        <v>140</v>
      </c>
      <c r="S33" s="124"/>
      <c r="T33" s="248" t="s">
        <v>396</v>
      </c>
      <c r="U33" s="10"/>
      <c r="V33" s="6"/>
      <c r="W33" s="11"/>
      <c r="X33" s="53"/>
      <c r="Y33" s="124"/>
      <c r="Z33" s="31"/>
      <c r="AA33" s="10"/>
      <c r="AB33" s="11"/>
      <c r="AC33" s="11"/>
      <c r="AD33" s="53"/>
      <c r="AE33" s="124"/>
      <c r="AF33" s="248"/>
      <c r="AG33" s="13"/>
      <c r="AH33" s="13"/>
      <c r="AI33" s="11"/>
      <c r="AJ33" s="74"/>
      <c r="AK33" s="124"/>
      <c r="AL33" s="116"/>
      <c r="AM33" s="11"/>
      <c r="AN33" s="11"/>
      <c r="AO33" s="11"/>
      <c r="AP33" s="6"/>
      <c r="AQ33" s="67" t="s">
        <v>603</v>
      </c>
      <c r="AR33" s="50"/>
      <c r="AS33" s="50"/>
      <c r="AT33" s="63" t="s">
        <v>33</v>
      </c>
      <c r="AU33" s="12" t="s">
        <v>1</v>
      </c>
    </row>
    <row r="34" spans="1:47" s="3" customFormat="1" ht="12.75">
      <c r="A34" s="8"/>
      <c r="B34" s="537"/>
      <c r="C34" s="363"/>
      <c r="D34" s="929"/>
      <c r="E34" s="929"/>
      <c r="F34" s="115"/>
      <c r="G34" s="10"/>
      <c r="H34" s="11"/>
      <c r="I34" s="6"/>
      <c r="J34" s="53"/>
      <c r="K34" s="124"/>
      <c r="L34" s="124"/>
      <c r="M34" s="31"/>
      <c r="N34" s="10"/>
      <c r="O34" s="11"/>
      <c r="P34" s="6"/>
      <c r="Q34" s="53"/>
      <c r="R34" s="124"/>
      <c r="S34" s="124"/>
      <c r="T34" s="31"/>
      <c r="U34" s="10"/>
      <c r="V34" s="9"/>
      <c r="W34" s="11"/>
      <c r="X34" s="53"/>
      <c r="Y34" s="124"/>
      <c r="Z34" s="31"/>
      <c r="AA34" s="10"/>
      <c r="AB34" s="11"/>
      <c r="AC34" s="11"/>
      <c r="AD34" s="53"/>
      <c r="AE34" s="124"/>
      <c r="AF34" s="248"/>
      <c r="AG34" s="13"/>
      <c r="AH34" s="13"/>
      <c r="AI34" s="11"/>
      <c r="AJ34" s="74"/>
      <c r="AK34" s="124"/>
      <c r="AL34" s="116"/>
      <c r="AM34" s="11"/>
      <c r="AN34" s="11"/>
      <c r="AO34" s="11"/>
      <c r="AP34" s="6"/>
      <c r="AQ34" s="67" t="s">
        <v>604</v>
      </c>
      <c r="AR34" s="50"/>
      <c r="AS34" s="50"/>
      <c r="AT34" s="63" t="s">
        <v>456</v>
      </c>
      <c r="AU34" s="12" t="s">
        <v>581</v>
      </c>
    </row>
    <row r="35" spans="1:47" s="3" customFormat="1" ht="12.75">
      <c r="A35" s="8"/>
      <c r="B35" s="537"/>
      <c r="C35" s="363"/>
      <c r="D35" s="929"/>
      <c r="E35" s="929"/>
      <c r="F35" s="115"/>
      <c r="G35" s="10"/>
      <c r="H35" s="11"/>
      <c r="I35" s="6"/>
      <c r="J35" s="53"/>
      <c r="K35" s="124"/>
      <c r="L35" s="124"/>
      <c r="M35" s="31"/>
      <c r="N35" s="10"/>
      <c r="O35" s="11"/>
      <c r="P35" s="6"/>
      <c r="Q35" s="53"/>
      <c r="R35" s="124"/>
      <c r="S35" s="124"/>
      <c r="T35" s="31"/>
      <c r="U35" s="10"/>
      <c r="V35" s="6"/>
      <c r="W35" s="11"/>
      <c r="X35" s="53"/>
      <c r="Y35" s="124"/>
      <c r="Z35" s="31"/>
      <c r="AA35" s="10"/>
      <c r="AB35" s="11"/>
      <c r="AC35" s="11"/>
      <c r="AD35" s="53"/>
      <c r="AE35" s="124"/>
      <c r="AF35" s="248"/>
      <c r="AG35" s="13"/>
      <c r="AH35" s="13"/>
      <c r="AI35" s="11"/>
      <c r="AJ35" s="74"/>
      <c r="AK35" s="124"/>
      <c r="AL35" s="116"/>
      <c r="AM35" s="11"/>
      <c r="AN35" s="11"/>
      <c r="AO35" s="11"/>
      <c r="AP35" s="6"/>
      <c r="AQ35" s="67" t="s">
        <v>605</v>
      </c>
      <c r="AR35" s="50"/>
      <c r="AS35" s="50"/>
      <c r="AT35" s="63" t="s">
        <v>14</v>
      </c>
      <c r="AU35" s="12"/>
    </row>
    <row r="36" spans="1:47" s="18" customFormat="1" ht="12.75">
      <c r="A36" s="8"/>
      <c r="B36" s="860"/>
      <c r="C36" s="784"/>
      <c r="D36" s="930"/>
      <c r="E36" s="930"/>
      <c r="F36" s="678"/>
      <c r="G36" s="17"/>
      <c r="H36" s="19"/>
      <c r="J36" s="56"/>
      <c r="K36" s="125"/>
      <c r="L36" s="125"/>
      <c r="M36" s="365"/>
      <c r="N36" s="17"/>
      <c r="O36" s="19"/>
      <c r="Q36" s="56"/>
      <c r="R36" s="125"/>
      <c r="S36" s="125"/>
      <c r="T36" s="365"/>
      <c r="U36" s="17"/>
      <c r="W36" s="19"/>
      <c r="X36" s="56"/>
      <c r="Y36" s="125"/>
      <c r="Z36" s="365"/>
      <c r="AA36" s="17"/>
      <c r="AB36" s="19"/>
      <c r="AC36" s="19"/>
      <c r="AD36" s="56"/>
      <c r="AE36" s="125"/>
      <c r="AF36" s="532"/>
      <c r="AG36" s="21"/>
      <c r="AH36" s="21"/>
      <c r="AI36" s="19"/>
      <c r="AJ36" s="192"/>
      <c r="AK36" s="125"/>
      <c r="AL36" s="365"/>
      <c r="AM36" s="19"/>
      <c r="AN36" s="19"/>
      <c r="AO36" s="19"/>
      <c r="AQ36" s="92"/>
      <c r="AR36" s="51"/>
      <c r="AS36" s="51"/>
      <c r="AT36" s="64"/>
      <c r="AU36" s="20"/>
    </row>
    <row r="37" spans="1:47" s="3" customFormat="1" ht="12.75">
      <c r="A37" s="8"/>
      <c r="B37" s="537">
        <v>9</v>
      </c>
      <c r="C37" s="363" t="s">
        <v>142</v>
      </c>
      <c r="D37" s="929"/>
      <c r="E37" s="929"/>
      <c r="F37" s="718"/>
      <c r="G37" s="10"/>
      <c r="H37" s="11"/>
      <c r="I37" s="6"/>
      <c r="J37" s="53"/>
      <c r="K37" s="124"/>
      <c r="L37" s="124"/>
      <c r="M37" s="31"/>
      <c r="N37" s="10"/>
      <c r="O37" s="11"/>
      <c r="P37" s="6"/>
      <c r="Q37" s="53"/>
      <c r="R37" s="124"/>
      <c r="S37" s="124"/>
      <c r="T37" s="248"/>
      <c r="U37" s="10"/>
      <c r="V37" s="11"/>
      <c r="W37" s="11"/>
      <c r="X37" s="53"/>
      <c r="Y37" s="124" t="s">
        <v>142</v>
      </c>
      <c r="Z37" s="31" t="s">
        <v>551</v>
      </c>
      <c r="AA37" s="10"/>
      <c r="AB37" s="11"/>
      <c r="AC37" s="11"/>
      <c r="AD37" s="53"/>
      <c r="AE37" s="124"/>
      <c r="AF37" s="248"/>
      <c r="AG37" s="13"/>
      <c r="AH37" s="13"/>
      <c r="AI37" s="11"/>
      <c r="AJ37" s="74"/>
      <c r="AK37" s="124"/>
      <c r="AL37" s="116"/>
      <c r="AM37" s="11"/>
      <c r="AN37" s="11"/>
      <c r="AO37" s="11"/>
      <c r="AP37" s="6"/>
      <c r="AQ37" s="67" t="s">
        <v>606</v>
      </c>
      <c r="AR37" s="50"/>
      <c r="AS37" s="50" t="s">
        <v>369</v>
      </c>
      <c r="AT37" s="63" t="s">
        <v>367</v>
      </c>
      <c r="AU37" s="12"/>
    </row>
    <row r="38" spans="1:47" s="3" customFormat="1" ht="12.75">
      <c r="A38" s="8"/>
      <c r="B38" s="537"/>
      <c r="C38" s="363"/>
      <c r="D38" s="929"/>
      <c r="E38" s="929"/>
      <c r="F38" s="1107"/>
      <c r="G38" s="10"/>
      <c r="H38" s="11"/>
      <c r="I38" s="6"/>
      <c r="J38" s="53"/>
      <c r="K38" s="124"/>
      <c r="L38" s="124"/>
      <c r="M38" s="31"/>
      <c r="N38" s="10"/>
      <c r="O38" s="11"/>
      <c r="P38" s="6"/>
      <c r="Q38" s="53"/>
      <c r="R38" s="124"/>
      <c r="S38" s="124"/>
      <c r="T38" s="31"/>
      <c r="U38" s="10"/>
      <c r="V38" s="6"/>
      <c r="W38" s="11"/>
      <c r="X38" s="53"/>
      <c r="Y38" s="124"/>
      <c r="Z38" s="31"/>
      <c r="AA38" s="10"/>
      <c r="AB38" s="11"/>
      <c r="AC38" s="11"/>
      <c r="AD38" s="53"/>
      <c r="AE38" s="124"/>
      <c r="AF38" s="248"/>
      <c r="AG38" s="13"/>
      <c r="AH38" s="13"/>
      <c r="AI38" s="11"/>
      <c r="AJ38" s="74"/>
      <c r="AK38" s="124"/>
      <c r="AL38" s="31"/>
      <c r="AM38" s="11"/>
      <c r="AN38" s="11"/>
      <c r="AO38" s="11"/>
      <c r="AP38" s="6"/>
      <c r="AQ38" s="67" t="s">
        <v>607</v>
      </c>
      <c r="AR38" s="50"/>
      <c r="AS38" s="63"/>
      <c r="AT38" s="63" t="s">
        <v>17</v>
      </c>
      <c r="AU38" s="12"/>
    </row>
    <row r="39" spans="1:47" s="3" customFormat="1" ht="12.75">
      <c r="A39" s="8"/>
      <c r="B39" s="537"/>
      <c r="C39" s="363"/>
      <c r="D39" s="929"/>
      <c r="E39" s="929"/>
      <c r="F39" s="115"/>
      <c r="G39" s="10"/>
      <c r="H39" s="11"/>
      <c r="I39" s="6"/>
      <c r="J39" s="53"/>
      <c r="K39" s="124"/>
      <c r="L39" s="124"/>
      <c r="M39" s="31"/>
      <c r="N39" s="10"/>
      <c r="O39" s="11"/>
      <c r="P39" s="6"/>
      <c r="Q39" s="53"/>
      <c r="R39" s="124"/>
      <c r="S39" s="124"/>
      <c r="T39" s="31"/>
      <c r="U39" s="10"/>
      <c r="V39" s="6"/>
      <c r="W39" s="11"/>
      <c r="X39" s="53"/>
      <c r="Y39" s="124"/>
      <c r="Z39" s="31"/>
      <c r="AA39" s="10"/>
      <c r="AB39" s="11"/>
      <c r="AC39" s="11"/>
      <c r="AD39" s="53"/>
      <c r="AE39" s="124"/>
      <c r="AF39" s="248"/>
      <c r="AG39" s="13"/>
      <c r="AH39" s="13"/>
      <c r="AI39" s="11"/>
      <c r="AJ39" s="74"/>
      <c r="AK39" s="124"/>
      <c r="AL39" s="31"/>
      <c r="AM39" s="11"/>
      <c r="AN39" s="11"/>
      <c r="AO39" s="11"/>
      <c r="AP39" s="6"/>
      <c r="AQ39" s="67" t="s">
        <v>608</v>
      </c>
      <c r="AR39" s="50"/>
      <c r="AS39" s="63"/>
      <c r="AT39" s="63" t="s">
        <v>451</v>
      </c>
      <c r="AU39" s="12"/>
    </row>
    <row r="40" spans="1:47" s="18" customFormat="1" ht="12.75">
      <c r="A40" s="8"/>
      <c r="B40" s="860"/>
      <c r="C40" s="784"/>
      <c r="D40" s="930"/>
      <c r="E40" s="930"/>
      <c r="F40" s="678"/>
      <c r="G40" s="17"/>
      <c r="H40" s="19"/>
      <c r="J40" s="56"/>
      <c r="K40" s="125"/>
      <c r="L40" s="125"/>
      <c r="M40" s="365"/>
      <c r="N40" s="17"/>
      <c r="O40" s="19"/>
      <c r="Q40" s="56"/>
      <c r="R40" s="125"/>
      <c r="S40" s="125"/>
      <c r="T40" s="365"/>
      <c r="U40" s="17"/>
      <c r="W40" s="19"/>
      <c r="X40" s="56"/>
      <c r="Y40" s="125"/>
      <c r="Z40" s="365"/>
      <c r="AA40" s="17"/>
      <c r="AB40" s="19"/>
      <c r="AC40" s="19"/>
      <c r="AD40" s="56"/>
      <c r="AE40" s="125"/>
      <c r="AF40" s="532"/>
      <c r="AG40" s="21"/>
      <c r="AH40" s="21"/>
      <c r="AI40" s="19"/>
      <c r="AJ40" s="192"/>
      <c r="AK40" s="125"/>
      <c r="AL40" s="365"/>
      <c r="AM40" s="19"/>
      <c r="AN40" s="19"/>
      <c r="AO40" s="19"/>
      <c r="AQ40" s="92"/>
      <c r="AR40" s="51"/>
      <c r="AS40" s="64"/>
      <c r="AT40" s="64"/>
      <c r="AU40" s="20"/>
    </row>
    <row r="41" spans="1:47" s="3" customFormat="1" ht="12.75">
      <c r="A41" s="8"/>
      <c r="B41" s="537">
        <v>10</v>
      </c>
      <c r="C41" s="363" t="s">
        <v>144</v>
      </c>
      <c r="D41" s="929"/>
      <c r="E41" s="929"/>
      <c r="F41" s="115"/>
      <c r="G41" s="10"/>
      <c r="H41" s="11"/>
      <c r="I41" s="6"/>
      <c r="J41" s="53"/>
      <c r="K41" s="124" t="s">
        <v>144</v>
      </c>
      <c r="L41" s="124"/>
      <c r="M41" s="31" t="s">
        <v>503</v>
      </c>
      <c r="N41" s="551"/>
      <c r="O41" s="552"/>
      <c r="P41" s="553"/>
      <c r="Q41" s="554"/>
      <c r="R41" s="124" t="s">
        <v>144</v>
      </c>
      <c r="S41" s="124"/>
      <c r="T41" s="115" t="s">
        <v>321</v>
      </c>
      <c r="U41" s="607"/>
      <c r="V41" s="608"/>
      <c r="W41" s="608"/>
      <c r="X41" s="981"/>
      <c r="Y41" s="124"/>
      <c r="Z41" s="31"/>
      <c r="AA41" s="10"/>
      <c r="AB41" s="11"/>
      <c r="AC41" s="11"/>
      <c r="AD41" s="53"/>
      <c r="AE41" s="124"/>
      <c r="AF41" s="248"/>
      <c r="AG41" s="13"/>
      <c r="AH41" s="13"/>
      <c r="AI41" s="11"/>
      <c r="AJ41" s="74"/>
      <c r="AK41" s="124"/>
      <c r="AL41" s="116"/>
      <c r="AM41" s="10"/>
      <c r="AN41" s="11"/>
      <c r="AO41" s="11"/>
      <c r="AP41" s="6"/>
      <c r="AQ41" s="67" t="s">
        <v>577</v>
      </c>
      <c r="AR41" s="50"/>
      <c r="AS41" s="54"/>
      <c r="AT41" s="63" t="s">
        <v>12</v>
      </c>
      <c r="AU41" s="12" t="s">
        <v>1</v>
      </c>
    </row>
    <row r="42" spans="1:47" s="3" customFormat="1" ht="12.75">
      <c r="A42" s="8"/>
      <c r="B42" s="537"/>
      <c r="C42" s="363"/>
      <c r="D42" s="929"/>
      <c r="E42" s="929"/>
      <c r="F42" s="115"/>
      <c r="G42" s="10"/>
      <c r="H42" s="11"/>
      <c r="I42" s="6"/>
      <c r="J42" s="53"/>
      <c r="K42" s="124"/>
      <c r="L42" s="124"/>
      <c r="M42" s="31"/>
      <c r="N42" s="10"/>
      <c r="O42" s="11"/>
      <c r="P42" s="6"/>
      <c r="Q42" s="53"/>
      <c r="R42" s="124"/>
      <c r="S42" s="124"/>
      <c r="T42" s="31"/>
      <c r="U42" s="551"/>
      <c r="V42" s="552"/>
      <c r="W42" s="552"/>
      <c r="X42" s="986"/>
      <c r="Y42" s="124"/>
      <c r="Z42" s="31"/>
      <c r="AA42" s="10"/>
      <c r="AB42" s="11"/>
      <c r="AC42" s="11"/>
      <c r="AD42" s="53"/>
      <c r="AE42" s="124"/>
      <c r="AF42" s="248"/>
      <c r="AG42" s="13"/>
      <c r="AH42" s="13"/>
      <c r="AI42" s="11"/>
      <c r="AJ42" s="74"/>
      <c r="AK42" s="124"/>
      <c r="AL42" s="116"/>
      <c r="AM42" s="10"/>
      <c r="AN42" s="11"/>
      <c r="AO42" s="11"/>
      <c r="AP42" s="6"/>
      <c r="AQ42" s="67" t="s">
        <v>609</v>
      </c>
      <c r="AR42" s="50"/>
      <c r="AS42" s="50"/>
      <c r="AT42" s="63" t="s">
        <v>19</v>
      </c>
      <c r="AU42" s="12"/>
    </row>
    <row r="43" spans="1:47" s="18" customFormat="1" ht="12.75">
      <c r="A43" s="8"/>
      <c r="B43" s="860"/>
      <c r="C43" s="784"/>
      <c r="D43" s="1198"/>
      <c r="E43" s="930"/>
      <c r="F43" s="678"/>
      <c r="G43" s="17"/>
      <c r="H43" s="19"/>
      <c r="J43" s="56"/>
      <c r="K43" s="125"/>
      <c r="L43" s="125"/>
      <c r="M43" s="365"/>
      <c r="N43" s="17"/>
      <c r="O43" s="19"/>
      <c r="Q43" s="56"/>
      <c r="R43" s="125"/>
      <c r="S43" s="125"/>
      <c r="T43" s="365"/>
      <c r="U43" s="568"/>
      <c r="V43" s="570"/>
      <c r="W43" s="570"/>
      <c r="X43" s="571"/>
      <c r="Y43" s="125"/>
      <c r="Z43" s="365"/>
      <c r="AA43" s="17"/>
      <c r="AB43" s="19"/>
      <c r="AC43" s="19"/>
      <c r="AD43" s="56"/>
      <c r="AE43" s="125"/>
      <c r="AF43" s="532"/>
      <c r="AG43" s="21"/>
      <c r="AH43" s="21"/>
      <c r="AI43" s="19"/>
      <c r="AJ43" s="69"/>
      <c r="AK43" s="125"/>
      <c r="AL43" s="365"/>
      <c r="AM43" s="19"/>
      <c r="AN43" s="19"/>
      <c r="AO43" s="19"/>
      <c r="AQ43" s="92"/>
      <c r="AR43" s="51"/>
      <c r="AS43" s="51"/>
      <c r="AT43" s="64"/>
      <c r="AU43" s="20"/>
    </row>
    <row r="44" spans="1:47" s="3" customFormat="1" ht="12.75">
      <c r="A44" s="8"/>
      <c r="B44" s="537">
        <v>11</v>
      </c>
      <c r="C44" s="363" t="s">
        <v>148</v>
      </c>
      <c r="D44" s="1150" t="s">
        <v>148</v>
      </c>
      <c r="E44" s="1150"/>
      <c r="F44" s="718" t="s">
        <v>149</v>
      </c>
      <c r="G44" s="97"/>
      <c r="H44" s="11"/>
      <c r="I44" s="6"/>
      <c r="J44" s="53"/>
      <c r="K44" s="124"/>
      <c r="L44" s="124"/>
      <c r="M44" s="31"/>
      <c r="N44" s="156"/>
      <c r="O44" s="277"/>
      <c r="P44" s="276"/>
      <c r="Q44" s="278"/>
      <c r="R44" s="124"/>
      <c r="S44" s="124"/>
      <c r="T44" s="31"/>
      <c r="U44" s="10"/>
      <c r="V44" s="6"/>
      <c r="W44" s="11"/>
      <c r="X44" s="53"/>
      <c r="Y44" s="124"/>
      <c r="Z44" s="31"/>
      <c r="AA44" s="10"/>
      <c r="AB44" s="11"/>
      <c r="AC44" s="11"/>
      <c r="AD44" s="53"/>
      <c r="AE44" s="124"/>
      <c r="AF44" s="248"/>
      <c r="AG44" s="13"/>
      <c r="AH44" s="13"/>
      <c r="AI44" s="11"/>
      <c r="AJ44" s="68"/>
      <c r="AK44" s="233" t="s">
        <v>148</v>
      </c>
      <c r="AL44" s="367" t="s">
        <v>150</v>
      </c>
      <c r="AM44" s="97" t="s">
        <v>2</v>
      </c>
      <c r="AN44" s="94" t="s">
        <v>410</v>
      </c>
      <c r="AO44" s="94">
        <v>16</v>
      </c>
      <c r="AP44" s="95" t="s">
        <v>343</v>
      </c>
      <c r="AQ44" s="67" t="s">
        <v>610</v>
      </c>
      <c r="AR44" s="50"/>
      <c r="AS44" s="54" t="s">
        <v>369</v>
      </c>
      <c r="AT44" s="63" t="s">
        <v>450</v>
      </c>
      <c r="AU44" s="12"/>
    </row>
    <row r="45" spans="1:47" s="3" customFormat="1" ht="12.75">
      <c r="A45" s="8"/>
      <c r="B45" s="537"/>
      <c r="C45" s="363"/>
      <c r="D45" s="929"/>
      <c r="E45" s="929"/>
      <c r="F45" s="115"/>
      <c r="G45" s="10"/>
      <c r="H45" s="11"/>
      <c r="I45" s="6"/>
      <c r="J45" s="53"/>
      <c r="K45" s="124"/>
      <c r="L45" s="124"/>
      <c r="M45" s="31"/>
      <c r="N45" s="10"/>
      <c r="O45" s="11"/>
      <c r="P45" s="6"/>
      <c r="Q45" s="53"/>
      <c r="R45" s="124"/>
      <c r="S45" s="124"/>
      <c r="T45" s="31"/>
      <c r="U45" s="10"/>
      <c r="V45" s="6"/>
      <c r="W45" s="11"/>
      <c r="X45" s="53"/>
      <c r="Y45" s="124"/>
      <c r="Z45" s="31"/>
      <c r="AA45" s="10"/>
      <c r="AB45" s="11"/>
      <c r="AC45" s="11"/>
      <c r="AD45" s="53"/>
      <c r="AE45" s="124"/>
      <c r="AF45" s="248"/>
      <c r="AG45" s="13"/>
      <c r="AH45" s="13"/>
      <c r="AI45" s="11"/>
      <c r="AJ45" s="68"/>
      <c r="AK45" s="124"/>
      <c r="AL45" s="116"/>
      <c r="AM45" s="10"/>
      <c r="AN45" s="11"/>
      <c r="AO45" s="11"/>
      <c r="AP45" s="50"/>
      <c r="AQ45" s="67" t="s">
        <v>611</v>
      </c>
      <c r="AR45" s="50"/>
      <c r="AS45" s="50" t="s">
        <v>368</v>
      </c>
      <c r="AT45" s="63"/>
      <c r="AU45" s="12"/>
    </row>
    <row r="46" spans="1:47" s="3" customFormat="1" ht="13.5" thickBot="1">
      <c r="A46" s="8"/>
      <c r="B46" s="861"/>
      <c r="C46" s="825"/>
      <c r="D46" s="933"/>
      <c r="E46" s="933"/>
      <c r="F46" s="679"/>
      <c r="G46" s="78"/>
      <c r="H46" s="79"/>
      <c r="I46" s="77"/>
      <c r="J46" s="76"/>
      <c r="K46" s="133"/>
      <c r="L46" s="126"/>
      <c r="M46" s="366"/>
      <c r="N46" s="78"/>
      <c r="O46" s="79"/>
      <c r="P46" s="77"/>
      <c r="Q46" s="76"/>
      <c r="R46" s="133"/>
      <c r="S46" s="133"/>
      <c r="T46" s="683"/>
      <c r="U46" s="78"/>
      <c r="V46" s="77"/>
      <c r="W46" s="79"/>
      <c r="X46" s="76"/>
      <c r="Y46" s="126"/>
      <c r="Z46" s="366"/>
      <c r="AA46" s="78"/>
      <c r="AB46" s="79"/>
      <c r="AC46" s="79"/>
      <c r="AD46" s="76"/>
      <c r="AE46" s="126"/>
      <c r="AF46" s="533"/>
      <c r="AG46" s="81"/>
      <c r="AH46" s="81"/>
      <c r="AI46" s="79"/>
      <c r="AJ46" s="193"/>
      <c r="AK46" s="126"/>
      <c r="AL46" s="366"/>
      <c r="AM46" s="78"/>
      <c r="AN46" s="79"/>
      <c r="AO46" s="79"/>
      <c r="AP46" s="80"/>
      <c r="AQ46" s="87"/>
      <c r="AR46" s="80"/>
      <c r="AS46" s="80"/>
      <c r="AT46" s="83"/>
      <c r="AU46" s="84"/>
    </row>
    <row r="47" spans="1:47" s="3" customFormat="1" ht="13.5" thickTop="1">
      <c r="A47" s="8"/>
      <c r="B47" s="1108">
        <v>12</v>
      </c>
      <c r="C47" s="1109" t="s">
        <v>151</v>
      </c>
      <c r="D47" s="1199"/>
      <c r="E47" s="1199"/>
      <c r="F47" s="1110"/>
      <c r="G47" s="239"/>
      <c r="H47" s="228"/>
      <c r="I47" s="229"/>
      <c r="J47" s="230"/>
      <c r="K47" s="240"/>
      <c r="L47" s="240"/>
      <c r="M47" s="676"/>
      <c r="N47" s="239"/>
      <c r="O47" s="228"/>
      <c r="P47" s="229"/>
      <c r="Q47" s="230"/>
      <c r="R47" s="240"/>
      <c r="S47" s="240"/>
      <c r="T47" s="542"/>
      <c r="U47" s="239"/>
      <c r="V47" s="229"/>
      <c r="W47" s="228"/>
      <c r="X47" s="230"/>
      <c r="Y47" s="240" t="s">
        <v>151</v>
      </c>
      <c r="Z47" s="31" t="s">
        <v>551</v>
      </c>
      <c r="AA47" s="10"/>
      <c r="AB47" s="11"/>
      <c r="AC47" s="11"/>
      <c r="AD47" s="53"/>
      <c r="AE47" s="124"/>
      <c r="AF47" s="248"/>
      <c r="AG47" s="561"/>
      <c r="AH47" s="562"/>
      <c r="AI47" s="552"/>
      <c r="AJ47" s="563"/>
      <c r="AK47" s="124"/>
      <c r="AL47" s="116"/>
      <c r="AM47" s="10"/>
      <c r="AN47" s="11"/>
      <c r="AO47" s="11"/>
      <c r="AP47" s="6"/>
      <c r="AQ47" s="67" t="s">
        <v>612</v>
      </c>
      <c r="AR47" s="50"/>
      <c r="AS47" s="50"/>
      <c r="AT47" s="63" t="s">
        <v>16</v>
      </c>
      <c r="AU47" s="12"/>
    </row>
    <row r="48" spans="1:47" s="3" customFormat="1" ht="12.75">
      <c r="A48" s="8" t="s">
        <v>352</v>
      </c>
      <c r="B48" s="537"/>
      <c r="C48" s="363"/>
      <c r="D48" s="929"/>
      <c r="E48" s="929"/>
      <c r="F48" s="115"/>
      <c r="G48" s="10"/>
      <c r="H48" s="11"/>
      <c r="I48" s="6"/>
      <c r="J48" s="53"/>
      <c r="K48" s="124"/>
      <c r="L48" s="124"/>
      <c r="M48" s="31"/>
      <c r="N48" s="10"/>
      <c r="O48" s="11"/>
      <c r="P48" s="6"/>
      <c r="Q48" s="53"/>
      <c r="R48" s="124"/>
      <c r="S48" s="124"/>
      <c r="T48" s="31"/>
      <c r="U48" s="10"/>
      <c r="V48" s="6"/>
      <c r="W48" s="11"/>
      <c r="X48" s="53"/>
      <c r="Y48" s="124"/>
      <c r="Z48" s="31"/>
      <c r="AA48" s="10"/>
      <c r="AB48" s="11"/>
      <c r="AC48" s="11"/>
      <c r="AD48" s="53"/>
      <c r="AE48" s="124"/>
      <c r="AF48" s="248"/>
      <c r="AG48" s="551"/>
      <c r="AH48" s="562"/>
      <c r="AI48" s="552"/>
      <c r="AJ48" s="563"/>
      <c r="AK48" s="124"/>
      <c r="AL48" s="116"/>
      <c r="AM48" s="10"/>
      <c r="AN48" s="11"/>
      <c r="AO48" s="11"/>
      <c r="AP48" s="6"/>
      <c r="AQ48" s="67" t="s">
        <v>613</v>
      </c>
      <c r="AR48" s="50"/>
      <c r="AS48" s="50"/>
      <c r="AT48" s="63" t="s">
        <v>111</v>
      </c>
      <c r="AU48" s="12"/>
    </row>
    <row r="49" spans="1:47" s="3" customFormat="1" ht="12.75">
      <c r="A49" s="8"/>
      <c r="B49" s="860"/>
      <c r="C49" s="784"/>
      <c r="D49" s="930"/>
      <c r="E49" s="930"/>
      <c r="F49" s="678"/>
      <c r="G49" s="17"/>
      <c r="H49" s="19"/>
      <c r="I49" s="18"/>
      <c r="J49" s="56"/>
      <c r="K49" s="125"/>
      <c r="L49" s="125"/>
      <c r="M49" s="365"/>
      <c r="N49" s="17"/>
      <c r="O49" s="19"/>
      <c r="P49" s="18"/>
      <c r="Q49" s="56"/>
      <c r="R49" s="125"/>
      <c r="S49" s="125"/>
      <c r="T49" s="365"/>
      <c r="U49" s="17"/>
      <c r="V49" s="18"/>
      <c r="W49" s="19"/>
      <c r="X49" s="56"/>
      <c r="Y49" s="125"/>
      <c r="Z49" s="365"/>
      <c r="AA49" s="17"/>
      <c r="AB49" s="19"/>
      <c r="AC49" s="19"/>
      <c r="AD49" s="56"/>
      <c r="AE49" s="125"/>
      <c r="AF49" s="532"/>
      <c r="AG49" s="21"/>
      <c r="AH49" s="21"/>
      <c r="AI49" s="19"/>
      <c r="AJ49" s="69"/>
      <c r="AK49" s="125"/>
      <c r="AL49" s="365"/>
      <c r="AM49" s="17"/>
      <c r="AN49" s="19"/>
      <c r="AO49" s="19"/>
      <c r="AP49" s="18"/>
      <c r="AQ49" s="92" t="s">
        <v>430</v>
      </c>
      <c r="AR49" s="51"/>
      <c r="AS49" s="51"/>
      <c r="AT49" s="64"/>
      <c r="AU49" s="20"/>
    </row>
    <row r="50" spans="1:47" s="3" customFormat="1" ht="12.75">
      <c r="A50" s="8"/>
      <c r="B50" s="537">
        <v>13</v>
      </c>
      <c r="C50" s="363" t="s">
        <v>134</v>
      </c>
      <c r="D50" s="929"/>
      <c r="E50" s="929"/>
      <c r="F50" s="115"/>
      <c r="G50" s="10"/>
      <c r="H50" s="11"/>
      <c r="I50" s="6"/>
      <c r="J50" s="53"/>
      <c r="K50" s="124"/>
      <c r="L50" s="124"/>
      <c r="M50" s="31"/>
      <c r="N50" s="10"/>
      <c r="O50" s="11"/>
      <c r="P50" s="6"/>
      <c r="Q50" s="53"/>
      <c r="R50" s="124" t="s">
        <v>134</v>
      </c>
      <c r="S50" s="124"/>
      <c r="T50" s="31" t="s">
        <v>397</v>
      </c>
      <c r="U50" s="551"/>
      <c r="V50" s="553"/>
      <c r="W50" s="552"/>
      <c r="X50" s="986"/>
      <c r="Y50" s="124"/>
      <c r="Z50" s="31"/>
      <c r="AA50" s="10"/>
      <c r="AB50" s="11"/>
      <c r="AC50" s="11"/>
      <c r="AD50" s="53"/>
      <c r="AE50" s="128"/>
      <c r="AF50" s="248"/>
      <c r="AG50" s="13"/>
      <c r="AH50" s="13"/>
      <c r="AI50" s="11"/>
      <c r="AJ50" s="74"/>
      <c r="AK50" s="124"/>
      <c r="AL50" s="116"/>
      <c r="AM50" s="10"/>
      <c r="AN50" s="11"/>
      <c r="AO50" s="11"/>
      <c r="AP50" s="6"/>
      <c r="AQ50" s="67" t="s">
        <v>614</v>
      </c>
      <c r="AR50" s="50"/>
      <c r="AS50" s="50"/>
      <c r="AT50" s="63" t="s">
        <v>459</v>
      </c>
      <c r="AU50" s="12"/>
    </row>
    <row r="51" spans="1:47" s="3" customFormat="1" ht="12.75">
      <c r="A51" s="8"/>
      <c r="B51" s="537"/>
      <c r="C51" s="363"/>
      <c r="D51" s="929"/>
      <c r="E51" s="929"/>
      <c r="F51" s="115"/>
      <c r="G51" s="10"/>
      <c r="H51" s="11"/>
      <c r="I51" s="6"/>
      <c r="J51" s="53"/>
      <c r="K51" s="124"/>
      <c r="L51" s="124"/>
      <c r="M51" s="31"/>
      <c r="N51" s="10"/>
      <c r="O51" s="11"/>
      <c r="P51" s="6"/>
      <c r="Q51" s="53"/>
      <c r="R51" s="124"/>
      <c r="S51" s="124"/>
      <c r="T51" s="31"/>
      <c r="U51" s="551"/>
      <c r="V51" s="553"/>
      <c r="W51" s="552"/>
      <c r="X51" s="986"/>
      <c r="Y51" s="124"/>
      <c r="Z51" s="31"/>
      <c r="AA51" s="10"/>
      <c r="AB51" s="11"/>
      <c r="AC51" s="11"/>
      <c r="AD51" s="53"/>
      <c r="AE51" s="128"/>
      <c r="AF51" s="248"/>
      <c r="AG51" s="13"/>
      <c r="AH51" s="13"/>
      <c r="AI51" s="11"/>
      <c r="AJ51" s="74"/>
      <c r="AK51" s="124"/>
      <c r="AL51" s="116"/>
      <c r="AM51" s="10"/>
      <c r="AN51" s="11"/>
      <c r="AO51" s="11"/>
      <c r="AP51" s="6"/>
      <c r="AQ51" s="67" t="s">
        <v>615</v>
      </c>
      <c r="AR51" s="50"/>
      <c r="AS51" s="50"/>
      <c r="AT51" s="63" t="s">
        <v>12</v>
      </c>
      <c r="AU51" s="12"/>
    </row>
    <row r="52" spans="1:47" s="3" customFormat="1" ht="12.75">
      <c r="A52" s="8"/>
      <c r="B52" s="783"/>
      <c r="C52" s="784"/>
      <c r="D52" s="930"/>
      <c r="E52" s="930"/>
      <c r="F52" s="678"/>
      <c r="G52" s="17"/>
      <c r="H52" s="19"/>
      <c r="I52" s="18"/>
      <c r="J52" s="56"/>
      <c r="K52" s="125"/>
      <c r="L52" s="125"/>
      <c r="M52" s="31"/>
      <c r="N52" s="10"/>
      <c r="O52" s="19"/>
      <c r="P52" s="18"/>
      <c r="Q52" s="56"/>
      <c r="R52" s="125"/>
      <c r="S52" s="125"/>
      <c r="T52" s="365"/>
      <c r="U52" s="568"/>
      <c r="V52" s="570"/>
      <c r="W52" s="570"/>
      <c r="X52" s="571"/>
      <c r="Y52" s="125"/>
      <c r="Z52" s="365"/>
      <c r="AA52" s="17"/>
      <c r="AB52" s="19"/>
      <c r="AC52" s="19"/>
      <c r="AD52" s="56"/>
      <c r="AE52" s="125"/>
      <c r="AF52" s="532"/>
      <c r="AG52" s="21"/>
      <c r="AH52" s="21"/>
      <c r="AI52" s="19"/>
      <c r="AJ52" s="192"/>
      <c r="AK52" s="125"/>
      <c r="AL52" s="365"/>
      <c r="AM52" s="17"/>
      <c r="AN52" s="19"/>
      <c r="AO52" s="19"/>
      <c r="AP52" s="18"/>
      <c r="AQ52" s="92" t="s">
        <v>616</v>
      </c>
      <c r="AR52" s="51"/>
      <c r="AS52" s="51"/>
      <c r="AT52" s="64"/>
      <c r="AU52" s="20"/>
    </row>
    <row r="53" spans="1:47" s="3" customFormat="1" ht="12.75">
      <c r="A53" s="28"/>
      <c r="B53" s="535">
        <v>14</v>
      </c>
      <c r="C53" s="536" t="s">
        <v>137</v>
      </c>
      <c r="D53" s="1453" t="s">
        <v>137</v>
      </c>
      <c r="E53" s="1453"/>
      <c r="F53" s="934" t="s">
        <v>537</v>
      </c>
      <c r="G53" s="10"/>
      <c r="H53" s="11"/>
      <c r="I53" s="6"/>
      <c r="J53" s="53"/>
      <c r="K53" s="124"/>
      <c r="L53" s="124"/>
      <c r="M53" s="534"/>
      <c r="N53" s="97"/>
      <c r="O53" s="11"/>
      <c r="P53" s="6"/>
      <c r="Q53" s="53"/>
      <c r="R53" s="124"/>
      <c r="S53" s="124"/>
      <c r="T53" s="31"/>
      <c r="U53" s="10"/>
      <c r="V53" s="6"/>
      <c r="W53" s="11"/>
      <c r="X53" s="53"/>
      <c r="Y53" s="124"/>
      <c r="Z53" s="31"/>
      <c r="AA53" s="10"/>
      <c r="AB53" s="11"/>
      <c r="AC53" s="11"/>
      <c r="AD53" s="53"/>
      <c r="AE53" s="124"/>
      <c r="AF53" s="248"/>
      <c r="AG53" s="13"/>
      <c r="AH53" s="13"/>
      <c r="AI53" s="11"/>
      <c r="AJ53" s="74"/>
      <c r="AK53" s="124"/>
      <c r="AL53" s="116"/>
      <c r="AM53" s="10"/>
      <c r="AN53" s="11"/>
      <c r="AO53" s="11"/>
      <c r="AP53" s="6"/>
      <c r="AQ53" s="67" t="s">
        <v>617</v>
      </c>
      <c r="AR53" s="50"/>
      <c r="AS53" s="50"/>
      <c r="AT53" s="63" t="s">
        <v>6</v>
      </c>
      <c r="AU53" s="12"/>
    </row>
    <row r="54" spans="1:47" s="3" customFormat="1" ht="12.75">
      <c r="A54" s="28"/>
      <c r="B54" s="535"/>
      <c r="C54" s="536"/>
      <c r="D54" s="929"/>
      <c r="E54" s="929"/>
      <c r="F54" s="31" t="s">
        <v>268</v>
      </c>
      <c r="G54" s="10"/>
      <c r="H54" s="11"/>
      <c r="I54" s="6"/>
      <c r="J54" s="53"/>
      <c r="K54" s="124"/>
      <c r="L54" s="124"/>
      <c r="M54" s="891"/>
      <c r="N54" s="15"/>
      <c r="O54" s="11"/>
      <c r="P54" s="6"/>
      <c r="Q54" s="53"/>
      <c r="R54" s="124"/>
      <c r="S54" s="124"/>
      <c r="T54" s="31"/>
      <c r="U54" s="10"/>
      <c r="V54" s="6"/>
      <c r="W54" s="11"/>
      <c r="X54" s="53"/>
      <c r="Y54" s="124"/>
      <c r="Z54" s="31"/>
      <c r="AA54" s="10"/>
      <c r="AB54" s="11"/>
      <c r="AC54" s="11"/>
      <c r="AD54" s="53"/>
      <c r="AE54" s="124"/>
      <c r="AF54" s="248"/>
      <c r="AG54" s="13"/>
      <c r="AH54" s="13"/>
      <c r="AI54" s="11"/>
      <c r="AJ54" s="74"/>
      <c r="AK54" s="124"/>
      <c r="AL54" s="116"/>
      <c r="AM54" s="10"/>
      <c r="AN54" s="11"/>
      <c r="AO54" s="11"/>
      <c r="AP54" s="6"/>
      <c r="AQ54" s="67" t="s">
        <v>618</v>
      </c>
      <c r="AR54" s="50"/>
      <c r="AS54" s="50"/>
      <c r="AT54" s="63" t="s">
        <v>8</v>
      </c>
      <c r="AU54" s="12"/>
    </row>
    <row r="55" spans="1:47" s="3" customFormat="1" ht="12.75">
      <c r="A55" s="28"/>
      <c r="B55" s="863"/>
      <c r="C55" s="864"/>
      <c r="D55" s="930"/>
      <c r="E55" s="930"/>
      <c r="F55" s="678"/>
      <c r="G55" s="17"/>
      <c r="H55" s="19"/>
      <c r="I55" s="18"/>
      <c r="J55" s="56"/>
      <c r="K55" s="125"/>
      <c r="L55" s="125"/>
      <c r="M55" s="1023"/>
      <c r="N55" s="30"/>
      <c r="O55" s="19"/>
      <c r="P55" s="18"/>
      <c r="Q55" s="56"/>
      <c r="R55" s="125"/>
      <c r="S55" s="125"/>
      <c r="T55" s="365"/>
      <c r="U55" s="17"/>
      <c r="V55" s="18"/>
      <c r="W55" s="19"/>
      <c r="X55" s="56"/>
      <c r="Y55" s="125"/>
      <c r="Z55" s="365"/>
      <c r="AA55" s="17"/>
      <c r="AB55" s="19"/>
      <c r="AC55" s="19"/>
      <c r="AD55" s="56"/>
      <c r="AE55" s="125"/>
      <c r="AF55" s="532"/>
      <c r="AG55" s="21"/>
      <c r="AH55" s="21"/>
      <c r="AI55" s="19"/>
      <c r="AJ55" s="192"/>
      <c r="AK55" s="125"/>
      <c r="AL55" s="365"/>
      <c r="AM55" s="17"/>
      <c r="AN55" s="19"/>
      <c r="AO55" s="19"/>
      <c r="AP55" s="18"/>
      <c r="AQ55" s="92" t="s">
        <v>619</v>
      </c>
      <c r="AR55" s="51"/>
      <c r="AS55" s="51"/>
      <c r="AT55" s="64" t="s">
        <v>499</v>
      </c>
      <c r="AU55" s="20"/>
    </row>
    <row r="56" spans="1:47" s="3" customFormat="1" ht="12.75">
      <c r="A56" s="28"/>
      <c r="B56" s="535">
        <v>15</v>
      </c>
      <c r="C56" s="536" t="s">
        <v>140</v>
      </c>
      <c r="D56" s="929"/>
      <c r="E56" s="929"/>
      <c r="F56" s="115"/>
      <c r="G56" s="10"/>
      <c r="H56" s="11"/>
      <c r="I56" s="6"/>
      <c r="J56" s="53"/>
      <c r="K56" s="124"/>
      <c r="L56" s="124"/>
      <c r="M56" s="31"/>
      <c r="N56" s="10"/>
      <c r="O56" s="11"/>
      <c r="P56" s="6"/>
      <c r="Q56" s="53"/>
      <c r="R56" s="124" t="s">
        <v>140</v>
      </c>
      <c r="S56" s="124"/>
      <c r="T56" s="248" t="s">
        <v>396</v>
      </c>
      <c r="U56" s="10"/>
      <c r="V56" s="6"/>
      <c r="W56" s="11"/>
      <c r="X56" s="53"/>
      <c r="Y56" s="124"/>
      <c r="Z56" s="31"/>
      <c r="AA56" s="10"/>
      <c r="AB56" s="11"/>
      <c r="AC56" s="11"/>
      <c r="AD56" s="53"/>
      <c r="AE56" s="124"/>
      <c r="AF56" s="248"/>
      <c r="AG56" s="13"/>
      <c r="AH56" s="13"/>
      <c r="AI56" s="11"/>
      <c r="AJ56" s="74"/>
      <c r="AK56" s="124"/>
      <c r="AL56" s="116"/>
      <c r="AM56" s="10"/>
      <c r="AN56" s="11"/>
      <c r="AO56" s="11"/>
      <c r="AP56" s="6"/>
      <c r="AQ56" s="67" t="s">
        <v>620</v>
      </c>
      <c r="AR56" s="50"/>
      <c r="AS56" s="50"/>
      <c r="AT56" s="63" t="s">
        <v>33</v>
      </c>
      <c r="AU56" s="12" t="s">
        <v>1</v>
      </c>
    </row>
    <row r="57" spans="1:47" s="3" customFormat="1" ht="12.75">
      <c r="A57" s="28"/>
      <c r="B57" s="535"/>
      <c r="C57" s="536"/>
      <c r="D57" s="929"/>
      <c r="E57" s="929"/>
      <c r="F57" s="115"/>
      <c r="G57" s="10"/>
      <c r="H57" s="11"/>
      <c r="I57" s="6"/>
      <c r="J57" s="53"/>
      <c r="K57" s="124"/>
      <c r="L57" s="124"/>
      <c r="M57" s="31"/>
      <c r="N57" s="10"/>
      <c r="O57" s="11"/>
      <c r="P57" s="6"/>
      <c r="Q57" s="53"/>
      <c r="R57" s="124"/>
      <c r="S57" s="124"/>
      <c r="T57" s="31"/>
      <c r="U57" s="10"/>
      <c r="V57" s="6"/>
      <c r="W57" s="11"/>
      <c r="X57" s="53"/>
      <c r="Y57" s="124"/>
      <c r="Z57" s="31"/>
      <c r="AA57" s="10"/>
      <c r="AB57" s="11"/>
      <c r="AC57" s="11"/>
      <c r="AD57" s="53"/>
      <c r="AE57" s="124"/>
      <c r="AF57" s="248"/>
      <c r="AG57" s="13"/>
      <c r="AH57" s="13"/>
      <c r="AI57" s="11"/>
      <c r="AJ57" s="74"/>
      <c r="AK57" s="124"/>
      <c r="AL57" s="116"/>
      <c r="AM57" s="10"/>
      <c r="AN57" s="11"/>
      <c r="AO57" s="11"/>
      <c r="AP57" s="6"/>
      <c r="AQ57" s="67" t="s">
        <v>621</v>
      </c>
      <c r="AR57" s="50"/>
      <c r="AS57" s="50"/>
      <c r="AT57" s="63" t="s">
        <v>11</v>
      </c>
      <c r="AU57" s="12" t="s">
        <v>581</v>
      </c>
    </row>
    <row r="58" spans="1:47" s="18" customFormat="1" ht="12.75">
      <c r="A58" s="28"/>
      <c r="B58" s="783"/>
      <c r="C58" s="864"/>
      <c r="D58" s="930"/>
      <c r="E58" s="930"/>
      <c r="F58" s="678"/>
      <c r="G58" s="17"/>
      <c r="H58" s="19"/>
      <c r="J58" s="56"/>
      <c r="K58" s="125"/>
      <c r="L58" s="125"/>
      <c r="M58" s="365"/>
      <c r="N58" s="17"/>
      <c r="O58" s="19"/>
      <c r="Q58" s="56"/>
      <c r="R58" s="125"/>
      <c r="S58" s="125"/>
      <c r="T58" s="365"/>
      <c r="U58" s="17"/>
      <c r="W58" s="19"/>
      <c r="X58" s="56"/>
      <c r="Y58" s="125"/>
      <c r="Z58" s="365"/>
      <c r="AA58" s="17"/>
      <c r="AB58" s="19"/>
      <c r="AC58" s="19"/>
      <c r="AD58" s="56"/>
      <c r="AE58" s="125"/>
      <c r="AF58" s="532"/>
      <c r="AG58" s="21"/>
      <c r="AH58" s="21"/>
      <c r="AI58" s="19"/>
      <c r="AJ58" s="192"/>
      <c r="AK58" s="125"/>
      <c r="AL58" s="365"/>
      <c r="AM58" s="17"/>
      <c r="AN58" s="19"/>
      <c r="AO58" s="19"/>
      <c r="AQ58" s="92" t="s">
        <v>587</v>
      </c>
      <c r="AR58" s="51"/>
      <c r="AS58" s="51"/>
      <c r="AT58" s="64" t="s">
        <v>10</v>
      </c>
      <c r="AU58" s="20"/>
    </row>
    <row r="59" spans="1:47" s="3" customFormat="1" ht="12.75">
      <c r="A59" s="28"/>
      <c r="B59" s="535">
        <v>16</v>
      </c>
      <c r="C59" s="536" t="s">
        <v>142</v>
      </c>
      <c r="D59" s="929"/>
      <c r="E59" s="929"/>
      <c r="F59" s="718"/>
      <c r="G59" s="10"/>
      <c r="H59" s="11"/>
      <c r="I59" s="6"/>
      <c r="J59" s="53"/>
      <c r="K59" s="124"/>
      <c r="L59" s="124"/>
      <c r="M59" s="31"/>
      <c r="N59" s="10"/>
      <c r="O59" s="11"/>
      <c r="P59" s="6"/>
      <c r="Q59" s="53"/>
      <c r="R59" s="124"/>
      <c r="S59" s="124"/>
      <c r="T59" s="31"/>
      <c r="U59" s="10"/>
      <c r="V59" s="6"/>
      <c r="W59" s="11"/>
      <c r="X59" s="53"/>
      <c r="Y59" s="124" t="s">
        <v>142</v>
      </c>
      <c r="Z59" s="31" t="s">
        <v>551</v>
      </c>
      <c r="AA59" s="10"/>
      <c r="AB59" s="11"/>
      <c r="AC59" s="11"/>
      <c r="AD59" s="53"/>
      <c r="AE59" s="124"/>
      <c r="AF59" s="248"/>
      <c r="AG59" s="13"/>
      <c r="AH59" s="13"/>
      <c r="AI59" s="11"/>
      <c r="AJ59" s="74"/>
      <c r="AK59" s="124"/>
      <c r="AL59" s="116"/>
      <c r="AM59" s="10"/>
      <c r="AN59" s="11"/>
      <c r="AO59" s="11"/>
      <c r="AP59" s="6"/>
      <c r="AQ59" s="67" t="s">
        <v>623</v>
      </c>
      <c r="AR59" s="50"/>
      <c r="AS59" s="50" t="s">
        <v>369</v>
      </c>
      <c r="AT59" s="63" t="s">
        <v>367</v>
      </c>
      <c r="AU59" s="12" t="s">
        <v>469</v>
      </c>
    </row>
    <row r="60" spans="1:47" s="3" customFormat="1" ht="12.75">
      <c r="A60" s="28"/>
      <c r="B60" s="535"/>
      <c r="C60" s="536"/>
      <c r="D60" s="929"/>
      <c r="E60" s="929"/>
      <c r="F60" s="1107"/>
      <c r="G60" s="10"/>
      <c r="H60" s="11"/>
      <c r="I60" s="6"/>
      <c r="J60" s="53"/>
      <c r="K60" s="124"/>
      <c r="L60" s="124"/>
      <c r="M60" s="31"/>
      <c r="N60" s="10"/>
      <c r="O60" s="11"/>
      <c r="P60" s="6"/>
      <c r="Q60" s="53"/>
      <c r="R60" s="124"/>
      <c r="S60" s="124"/>
      <c r="T60" s="31"/>
      <c r="U60" s="10"/>
      <c r="V60" s="6"/>
      <c r="W60" s="11"/>
      <c r="X60" s="53"/>
      <c r="Y60" s="124"/>
      <c r="Z60" s="31"/>
      <c r="AA60" s="10"/>
      <c r="AB60" s="11"/>
      <c r="AC60" s="11"/>
      <c r="AD60" s="53"/>
      <c r="AE60" s="124"/>
      <c r="AF60" s="248"/>
      <c r="AG60" s="13"/>
      <c r="AH60" s="13"/>
      <c r="AI60" s="11"/>
      <c r="AJ60" s="74"/>
      <c r="AK60" s="124"/>
      <c r="AL60" s="116"/>
      <c r="AM60" s="10"/>
      <c r="AN60" s="11"/>
      <c r="AO60" s="11"/>
      <c r="AP60" s="6"/>
      <c r="AQ60" s="67" t="s">
        <v>624</v>
      </c>
      <c r="AR60" s="50"/>
      <c r="AS60" s="50"/>
      <c r="AT60" s="63" t="s">
        <v>451</v>
      </c>
      <c r="AU60" s="12"/>
    </row>
    <row r="61" spans="1:47" s="3" customFormat="1" ht="12.75">
      <c r="A61" s="28"/>
      <c r="B61" s="535"/>
      <c r="C61" s="536"/>
      <c r="D61" s="929"/>
      <c r="E61" s="929"/>
      <c r="F61" s="115"/>
      <c r="G61" s="10"/>
      <c r="H61" s="11"/>
      <c r="I61" s="6"/>
      <c r="J61" s="53"/>
      <c r="K61" s="124"/>
      <c r="L61" s="124"/>
      <c r="M61" s="31"/>
      <c r="N61" s="10"/>
      <c r="O61" s="11"/>
      <c r="P61" s="6"/>
      <c r="Q61" s="53"/>
      <c r="R61" s="124"/>
      <c r="S61" s="124"/>
      <c r="T61" s="31"/>
      <c r="U61" s="10"/>
      <c r="V61" s="6"/>
      <c r="W61" s="11"/>
      <c r="X61" s="53"/>
      <c r="Y61" s="124"/>
      <c r="Z61" s="31"/>
      <c r="AA61" s="10"/>
      <c r="AB61" s="11"/>
      <c r="AC61" s="11"/>
      <c r="AD61" s="53"/>
      <c r="AE61" s="124"/>
      <c r="AF61" s="248"/>
      <c r="AG61" s="13"/>
      <c r="AH61" s="13"/>
      <c r="AI61" s="11"/>
      <c r="AJ61" s="74"/>
      <c r="AK61" s="124"/>
      <c r="AL61" s="116"/>
      <c r="AM61" s="10"/>
      <c r="AN61" s="11"/>
      <c r="AO61" s="11"/>
      <c r="AP61" s="6"/>
      <c r="AQ61" s="67" t="s">
        <v>625</v>
      </c>
      <c r="AR61" s="50"/>
      <c r="AS61" s="50"/>
      <c r="AT61" s="63" t="s">
        <v>622</v>
      </c>
      <c r="AU61" s="12"/>
    </row>
    <row r="62" spans="1:47" s="3" customFormat="1" ht="12.75">
      <c r="A62" s="28"/>
      <c r="B62" s="863"/>
      <c r="C62" s="864"/>
      <c r="D62" s="930"/>
      <c r="E62" s="930"/>
      <c r="F62" s="678"/>
      <c r="G62" s="17"/>
      <c r="H62" s="19"/>
      <c r="I62" s="18"/>
      <c r="J62" s="56"/>
      <c r="K62" s="125"/>
      <c r="L62" s="125"/>
      <c r="M62" s="365"/>
      <c r="N62" s="17"/>
      <c r="O62" s="19"/>
      <c r="P62" s="18"/>
      <c r="Q62" s="56"/>
      <c r="R62" s="125"/>
      <c r="S62" s="125"/>
      <c r="T62" s="365"/>
      <c r="U62" s="17"/>
      <c r="V62" s="18"/>
      <c r="W62" s="19"/>
      <c r="X62" s="56"/>
      <c r="Y62" s="125"/>
      <c r="Z62" s="365"/>
      <c r="AA62" s="17"/>
      <c r="AB62" s="19"/>
      <c r="AC62" s="19"/>
      <c r="AD62" s="56"/>
      <c r="AE62" s="125"/>
      <c r="AF62" s="532"/>
      <c r="AG62" s="21"/>
      <c r="AH62" s="21"/>
      <c r="AI62" s="19"/>
      <c r="AJ62" s="192"/>
      <c r="AK62" s="125"/>
      <c r="AL62" s="365"/>
      <c r="AM62" s="17"/>
      <c r="AN62" s="19"/>
      <c r="AO62" s="19"/>
      <c r="AP62" s="18"/>
      <c r="AQ62" s="92" t="s">
        <v>500</v>
      </c>
      <c r="AR62" s="51"/>
      <c r="AS62" s="51"/>
      <c r="AT62" s="64"/>
      <c r="AU62" s="20"/>
    </row>
    <row r="63" spans="1:47" s="3" customFormat="1" ht="12.75">
      <c r="A63" s="28"/>
      <c r="B63" s="535">
        <v>17</v>
      </c>
      <c r="C63" s="536" t="s">
        <v>144</v>
      </c>
      <c r="D63" s="929"/>
      <c r="E63" s="929"/>
      <c r="F63" s="115"/>
      <c r="G63" s="10"/>
      <c r="H63" s="11"/>
      <c r="I63" s="6"/>
      <c r="J63" s="53"/>
      <c r="K63" s="124" t="s">
        <v>144</v>
      </c>
      <c r="L63" s="124"/>
      <c r="M63" s="31" t="s">
        <v>503</v>
      </c>
      <c r="N63" s="843"/>
      <c r="O63" s="555"/>
      <c r="P63" s="558"/>
      <c r="Q63" s="556"/>
      <c r="R63" s="238" t="s">
        <v>144</v>
      </c>
      <c r="S63" s="233"/>
      <c r="T63" s="116" t="s">
        <v>322</v>
      </c>
      <c r="U63" s="551" t="s">
        <v>51</v>
      </c>
      <c r="V63" s="553"/>
      <c r="W63" s="552"/>
      <c r="X63" s="986"/>
      <c r="Y63" s="124"/>
      <c r="Z63" s="31"/>
      <c r="AA63" s="10"/>
      <c r="AB63" s="11"/>
      <c r="AC63" s="11"/>
      <c r="AD63" s="53"/>
      <c r="AE63" s="124"/>
      <c r="AF63" s="248"/>
      <c r="AG63" s="13"/>
      <c r="AH63" s="13"/>
      <c r="AI63" s="11"/>
      <c r="AJ63" s="74"/>
      <c r="AK63" s="124"/>
      <c r="AL63" s="116"/>
      <c r="AM63" s="10"/>
      <c r="AN63" s="11"/>
      <c r="AO63" s="11"/>
      <c r="AP63" s="6"/>
      <c r="AQ63" s="205" t="s">
        <v>626</v>
      </c>
      <c r="AR63" s="173"/>
      <c r="AS63" s="50" t="s">
        <v>368</v>
      </c>
      <c r="AT63" s="63"/>
      <c r="AU63" s="12"/>
    </row>
    <row r="64" spans="1:47" s="3" customFormat="1" ht="15" customHeight="1">
      <c r="A64" s="28"/>
      <c r="B64" s="535"/>
      <c r="C64" s="536"/>
      <c r="D64" s="929"/>
      <c r="E64" s="929"/>
      <c r="F64" s="115"/>
      <c r="G64" s="10"/>
      <c r="H64" s="11"/>
      <c r="I64" s="6"/>
      <c r="J64" s="53"/>
      <c r="K64" s="124"/>
      <c r="L64" s="124"/>
      <c r="M64" s="31"/>
      <c r="N64" s="547"/>
      <c r="O64" s="548"/>
      <c r="P64" s="549"/>
      <c r="Q64" s="550"/>
      <c r="R64" s="124"/>
      <c r="S64" s="124"/>
      <c r="T64" s="31"/>
      <c r="U64" s="551" t="s">
        <v>50</v>
      </c>
      <c r="V64" s="553"/>
      <c r="W64" s="552"/>
      <c r="X64" s="986"/>
      <c r="Y64" s="124"/>
      <c r="Z64" s="31"/>
      <c r="AA64" s="10"/>
      <c r="AB64" s="11"/>
      <c r="AC64" s="11"/>
      <c r="AD64" s="53"/>
      <c r="AE64" s="124"/>
      <c r="AF64" s="248"/>
      <c r="AG64" s="13"/>
      <c r="AH64" s="13"/>
      <c r="AI64" s="11"/>
      <c r="AJ64" s="74"/>
      <c r="AK64" s="124"/>
      <c r="AL64" s="116"/>
      <c r="AM64" s="10"/>
      <c r="AN64" s="11"/>
      <c r="AO64" s="11"/>
      <c r="AP64" s="6"/>
      <c r="AQ64" s="67"/>
      <c r="AR64" s="50"/>
      <c r="AS64" s="50"/>
      <c r="AT64" s="63"/>
      <c r="AU64" s="12"/>
    </row>
    <row r="65" spans="1:47" s="3" customFormat="1" ht="12.75">
      <c r="A65" s="8"/>
      <c r="B65" s="535"/>
      <c r="C65" s="536"/>
      <c r="D65" s="929"/>
      <c r="E65" s="929"/>
      <c r="F65" s="750"/>
      <c r="G65" s="10"/>
      <c r="H65" s="11"/>
      <c r="I65" s="6"/>
      <c r="J65" s="53"/>
      <c r="K65" s="124"/>
      <c r="L65" s="124"/>
      <c r="M65" s="31"/>
      <c r="N65" s="547"/>
      <c r="O65" s="548"/>
      <c r="P65" s="549"/>
      <c r="Q65" s="550"/>
      <c r="R65" s="124"/>
      <c r="S65" s="124"/>
      <c r="T65" s="31"/>
      <c r="U65" s="551" t="s">
        <v>154</v>
      </c>
      <c r="V65" s="553" t="s">
        <v>135</v>
      </c>
      <c r="W65" s="552">
        <v>10</v>
      </c>
      <c r="X65" s="986">
        <v>250</v>
      </c>
      <c r="Y65" s="124"/>
      <c r="Z65" s="31"/>
      <c r="AA65" s="10"/>
      <c r="AB65" s="11"/>
      <c r="AC65" s="11"/>
      <c r="AD65" s="53"/>
      <c r="AE65" s="124"/>
      <c r="AF65" s="248"/>
      <c r="AG65" s="13"/>
      <c r="AH65" s="13"/>
      <c r="AI65" s="11"/>
      <c r="AJ65" s="74"/>
      <c r="AK65" s="124"/>
      <c r="AL65" s="116"/>
      <c r="AM65" s="10"/>
      <c r="AN65" s="11"/>
      <c r="AO65" s="11"/>
      <c r="AP65" s="6"/>
      <c r="AQ65" s="92"/>
      <c r="AR65" s="51"/>
      <c r="AS65" s="50"/>
      <c r="AT65" s="63"/>
      <c r="AU65" s="12"/>
    </row>
    <row r="66" spans="1:47" s="3" customFormat="1" ht="13.5" thickBot="1">
      <c r="A66" s="8"/>
      <c r="B66" s="887">
        <v>18</v>
      </c>
      <c r="C66" s="866" t="s">
        <v>148</v>
      </c>
      <c r="D66" s="1200" t="s">
        <v>148</v>
      </c>
      <c r="E66" s="931"/>
      <c r="F66" s="718" t="s">
        <v>149</v>
      </c>
      <c r="G66" s="557" t="s">
        <v>363</v>
      </c>
      <c r="H66" s="1455"/>
      <c r="I66" s="1456"/>
      <c r="J66" s="556"/>
      <c r="K66" s="238"/>
      <c r="L66" s="233"/>
      <c r="M66" s="367"/>
      <c r="N66" s="97"/>
      <c r="O66" s="94"/>
      <c r="P66" s="95"/>
      <c r="Q66" s="96"/>
      <c r="R66" s="238"/>
      <c r="S66" s="233"/>
      <c r="T66" s="367"/>
      <c r="U66" s="247"/>
      <c r="V66" s="95"/>
      <c r="W66" s="94"/>
      <c r="X66" s="96"/>
      <c r="Y66" s="233"/>
      <c r="Z66" s="367"/>
      <c r="AA66" s="97"/>
      <c r="AB66" s="94"/>
      <c r="AC66" s="94"/>
      <c r="AD66" s="96"/>
      <c r="AE66" s="233"/>
      <c r="AF66" s="534"/>
      <c r="AG66" s="103"/>
      <c r="AH66" s="103"/>
      <c r="AI66" s="94"/>
      <c r="AJ66" s="234"/>
      <c r="AK66" s="211" t="s">
        <v>148</v>
      </c>
      <c r="AL66" s="534" t="s">
        <v>325</v>
      </c>
      <c r="AM66" s="97"/>
      <c r="AN66" s="94"/>
      <c r="AO66" s="94"/>
      <c r="AP66" s="173"/>
      <c r="AQ66" s="205" t="s">
        <v>627</v>
      </c>
      <c r="AR66" s="173"/>
      <c r="AS66" s="173" t="s">
        <v>369</v>
      </c>
      <c r="AT66" s="121" t="s">
        <v>17</v>
      </c>
      <c r="AU66" s="235"/>
    </row>
    <row r="67" spans="1:47" s="3" customFormat="1" ht="13.5" thickTop="1">
      <c r="A67" s="28"/>
      <c r="B67" s="535"/>
      <c r="C67" s="536"/>
      <c r="D67" s="929"/>
      <c r="E67" s="929"/>
      <c r="F67" s="913"/>
      <c r="G67" s="551" t="s">
        <v>136</v>
      </c>
      <c r="H67" s="552" t="s">
        <v>410</v>
      </c>
      <c r="I67" s="553">
        <v>20</v>
      </c>
      <c r="J67" s="986">
        <v>120</v>
      </c>
      <c r="K67" s="134"/>
      <c r="L67" s="124"/>
      <c r="M67" s="31"/>
      <c r="N67" s="10"/>
      <c r="O67" s="11"/>
      <c r="P67" s="6"/>
      <c r="Q67" s="53"/>
      <c r="R67" s="124"/>
      <c r="S67" s="124"/>
      <c r="T67" s="31"/>
      <c r="U67" s="10"/>
      <c r="V67" s="6"/>
      <c r="W67" s="11"/>
      <c r="X67" s="53"/>
      <c r="Y67" s="124"/>
      <c r="Z67" s="31"/>
      <c r="AA67" s="10"/>
      <c r="AB67" s="11"/>
      <c r="AC67" s="11"/>
      <c r="AD67" s="53"/>
      <c r="AE67" s="124"/>
      <c r="AF67" s="248"/>
      <c r="AG67" s="13"/>
      <c r="AH67" s="13"/>
      <c r="AI67" s="11"/>
      <c r="AJ67" s="74"/>
      <c r="AK67" s="124"/>
      <c r="AL67" s="116"/>
      <c r="AM67" s="10"/>
      <c r="AN67" s="11"/>
      <c r="AO67" s="11"/>
      <c r="AP67" s="50"/>
      <c r="AQ67" s="67" t="s">
        <v>628</v>
      </c>
      <c r="AR67" s="50"/>
      <c r="AS67" s="50"/>
      <c r="AT67" s="63" t="s">
        <v>438</v>
      </c>
      <c r="AU67" s="12"/>
    </row>
    <row r="68" spans="1:47" s="3" customFormat="1" ht="13.5" thickBot="1">
      <c r="A68" s="28"/>
      <c r="B68" s="1111"/>
      <c r="C68" s="865"/>
      <c r="D68" s="933"/>
      <c r="E68" s="933"/>
      <c r="F68" s="679"/>
      <c r="G68" s="588"/>
      <c r="H68" s="589"/>
      <c r="I68" s="590"/>
      <c r="J68" s="591"/>
      <c r="K68" s="133"/>
      <c r="L68" s="126"/>
      <c r="M68" s="366"/>
      <c r="N68" s="299"/>
      <c r="O68" s="300"/>
      <c r="P68" s="301"/>
      <c r="Q68" s="302"/>
      <c r="R68" s="126"/>
      <c r="S68" s="126"/>
      <c r="T68" s="366"/>
      <c r="U68" s="78"/>
      <c r="V68" s="77"/>
      <c r="W68" s="79"/>
      <c r="X68" s="76"/>
      <c r="Y68" s="126"/>
      <c r="Z68" s="366"/>
      <c r="AA68" s="78"/>
      <c r="AB68" s="79"/>
      <c r="AC68" s="79"/>
      <c r="AD68" s="76"/>
      <c r="AE68" s="126"/>
      <c r="AF68" s="533"/>
      <c r="AG68" s="81"/>
      <c r="AH68" s="81"/>
      <c r="AI68" s="79"/>
      <c r="AJ68" s="193"/>
      <c r="AK68" s="211"/>
      <c r="AL68" s="366"/>
      <c r="AM68" s="78"/>
      <c r="AN68" s="79"/>
      <c r="AO68" s="79"/>
      <c r="AP68" s="80"/>
      <c r="AQ68" s="87"/>
      <c r="AR68" s="80"/>
      <c r="AS68" s="80"/>
      <c r="AT68" s="83"/>
      <c r="AU68" s="84"/>
    </row>
    <row r="69" spans="1:47" s="3" customFormat="1" ht="13.5" thickTop="1">
      <c r="A69" s="28"/>
      <c r="B69" s="535">
        <v>19</v>
      </c>
      <c r="C69" s="536" t="s">
        <v>151</v>
      </c>
      <c r="D69" s="929"/>
      <c r="E69" s="929"/>
      <c r="F69" s="115"/>
      <c r="G69" s="10"/>
      <c r="H69" s="11"/>
      <c r="I69" s="6"/>
      <c r="J69" s="53"/>
      <c r="K69" s="124"/>
      <c r="L69" s="124"/>
      <c r="M69" s="31"/>
      <c r="N69" s="10"/>
      <c r="O69" s="11"/>
      <c r="P69" s="6"/>
      <c r="Q69" s="53"/>
      <c r="R69" s="124"/>
      <c r="S69" s="124"/>
      <c r="T69" s="31"/>
      <c r="U69" s="32"/>
      <c r="V69" s="6"/>
      <c r="W69" s="11"/>
      <c r="X69" s="53"/>
      <c r="Y69" s="124"/>
      <c r="Z69" s="116"/>
      <c r="AA69" s="10"/>
      <c r="AB69" s="11"/>
      <c r="AC69" s="11"/>
      <c r="AD69" s="53"/>
      <c r="AE69" s="124" t="s">
        <v>151</v>
      </c>
      <c r="AF69" s="248" t="s">
        <v>315</v>
      </c>
      <c r="AG69" s="15"/>
      <c r="AH69" s="13"/>
      <c r="AI69" s="11"/>
      <c r="AJ69" s="74"/>
      <c r="AK69" s="124"/>
      <c r="AL69" s="116"/>
      <c r="AM69" s="10"/>
      <c r="AN69" s="11"/>
      <c r="AO69" s="11"/>
      <c r="AP69" s="6"/>
      <c r="AQ69" s="67" t="s">
        <v>629</v>
      </c>
      <c r="AR69" s="50"/>
      <c r="AS69" s="50"/>
      <c r="AT69" s="63" t="s">
        <v>450</v>
      </c>
      <c r="AU69" s="12"/>
    </row>
    <row r="70" spans="1:47" s="3" customFormat="1" ht="12.75">
      <c r="A70" s="8" t="s">
        <v>352</v>
      </c>
      <c r="B70" s="535"/>
      <c r="C70" s="536"/>
      <c r="D70" s="929"/>
      <c r="E70" s="929"/>
      <c r="F70" s="115"/>
      <c r="G70" s="10"/>
      <c r="H70" s="11"/>
      <c r="I70" s="6"/>
      <c r="J70" s="53"/>
      <c r="K70" s="124"/>
      <c r="L70" s="124"/>
      <c r="M70" s="31"/>
      <c r="N70" s="10"/>
      <c r="O70" s="11"/>
      <c r="P70" s="6"/>
      <c r="Q70" s="53"/>
      <c r="R70" s="124"/>
      <c r="S70" s="124"/>
      <c r="T70" s="31"/>
      <c r="U70" s="32"/>
      <c r="V70" s="6"/>
      <c r="W70" s="11"/>
      <c r="X70" s="53"/>
      <c r="Y70" s="124"/>
      <c r="Z70" s="31"/>
      <c r="AA70" s="10"/>
      <c r="AB70" s="11"/>
      <c r="AC70" s="11"/>
      <c r="AD70" s="53"/>
      <c r="AE70" s="124"/>
      <c r="AF70" s="248"/>
      <c r="AG70" s="15"/>
      <c r="AH70" s="13"/>
      <c r="AI70" s="11"/>
      <c r="AJ70" s="74"/>
      <c r="AK70" s="124"/>
      <c r="AL70" s="116"/>
      <c r="AM70" s="10"/>
      <c r="AN70" s="11"/>
      <c r="AO70" s="11"/>
      <c r="AP70" s="6"/>
      <c r="AQ70" s="67" t="s">
        <v>630</v>
      </c>
      <c r="AR70" s="50"/>
      <c r="AS70" s="50"/>
      <c r="AT70" s="63" t="s">
        <v>111</v>
      </c>
      <c r="AU70" s="12"/>
    </row>
    <row r="71" spans="1:47" s="3" customFormat="1" ht="13.5" thickBot="1">
      <c r="A71" s="8"/>
      <c r="B71" s="863"/>
      <c r="C71" s="864"/>
      <c r="D71" s="930"/>
      <c r="E71" s="930"/>
      <c r="F71" s="678"/>
      <c r="G71" s="17"/>
      <c r="H71" s="19"/>
      <c r="I71" s="18"/>
      <c r="J71" s="56"/>
      <c r="K71" s="125"/>
      <c r="L71" s="125"/>
      <c r="M71" s="365"/>
      <c r="N71" s="17"/>
      <c r="O71" s="19"/>
      <c r="P71" s="18"/>
      <c r="Q71" s="56"/>
      <c r="R71" s="125"/>
      <c r="S71" s="125"/>
      <c r="T71" s="365"/>
      <c r="U71" s="35"/>
      <c r="V71" s="18"/>
      <c r="W71" s="19"/>
      <c r="X71" s="56"/>
      <c r="Y71" s="125"/>
      <c r="Z71" s="365"/>
      <c r="AA71" s="17"/>
      <c r="AB71" s="19"/>
      <c r="AC71" s="19"/>
      <c r="AD71" s="56"/>
      <c r="AE71" s="125"/>
      <c r="AF71" s="532"/>
      <c r="AG71" s="30"/>
      <c r="AH71" s="21"/>
      <c r="AI71" s="19"/>
      <c r="AJ71" s="192"/>
      <c r="AK71" s="125"/>
      <c r="AL71" s="365"/>
      <c r="AM71" s="17"/>
      <c r="AN71" s="19"/>
      <c r="AO71" s="19"/>
      <c r="AP71" s="18"/>
      <c r="AQ71" s="92" t="s">
        <v>631</v>
      </c>
      <c r="AR71" s="51"/>
      <c r="AS71" s="51"/>
      <c r="AT71" s="64"/>
      <c r="AU71" s="20"/>
    </row>
    <row r="72" spans="1:47" s="3" customFormat="1" ht="13.5" thickTop="1">
      <c r="A72" s="8"/>
      <c r="B72" s="535">
        <v>20</v>
      </c>
      <c r="C72" s="536" t="s">
        <v>134</v>
      </c>
      <c r="D72" s="929"/>
      <c r="E72" s="929"/>
      <c r="F72" s="115"/>
      <c r="G72" s="10"/>
      <c r="H72" s="11"/>
      <c r="I72" s="6"/>
      <c r="J72" s="53"/>
      <c r="K72" s="124"/>
      <c r="L72" s="124"/>
      <c r="M72" s="31"/>
      <c r="N72" s="10"/>
      <c r="O72" s="11"/>
      <c r="P72" s="6"/>
      <c r="Q72" s="53"/>
      <c r="R72" s="124" t="s">
        <v>134</v>
      </c>
      <c r="S72" s="124"/>
      <c r="T72" s="31" t="s">
        <v>397</v>
      </c>
      <c r="U72" s="551"/>
      <c r="V72" s="553"/>
      <c r="W72" s="552"/>
      <c r="X72" s="986"/>
      <c r="Y72" s="240"/>
      <c r="Z72" s="31"/>
      <c r="AA72" s="10"/>
      <c r="AB72" s="11"/>
      <c r="AC72" s="11"/>
      <c r="AD72" s="53"/>
      <c r="AE72" s="124"/>
      <c r="AF72" s="248"/>
      <c r="AG72" s="13"/>
      <c r="AH72" s="13"/>
      <c r="AI72" s="11"/>
      <c r="AJ72" s="74"/>
      <c r="AK72" s="124"/>
      <c r="AL72" s="116"/>
      <c r="AM72" s="10"/>
      <c r="AN72" s="11"/>
      <c r="AO72" s="11"/>
      <c r="AP72" s="6"/>
      <c r="AQ72" s="67" t="s">
        <v>632</v>
      </c>
      <c r="AR72" s="50"/>
      <c r="AS72" s="316"/>
      <c r="AT72" s="121" t="s">
        <v>453</v>
      </c>
      <c r="AU72" s="12"/>
    </row>
    <row r="73" spans="1:47" s="3" customFormat="1" ht="12.75">
      <c r="A73" s="28"/>
      <c r="B73" s="535"/>
      <c r="C73" s="536"/>
      <c r="D73" s="929"/>
      <c r="E73" s="929"/>
      <c r="F73" s="115"/>
      <c r="G73" s="10"/>
      <c r="H73" s="11"/>
      <c r="I73" s="6"/>
      <c r="J73" s="53"/>
      <c r="K73" s="124"/>
      <c r="L73" s="124"/>
      <c r="M73" s="31"/>
      <c r="N73" s="10"/>
      <c r="O73" s="11"/>
      <c r="P73" s="6"/>
      <c r="Q73" s="53"/>
      <c r="R73" s="124"/>
      <c r="S73" s="124"/>
      <c r="T73" s="31"/>
      <c r="U73" s="551"/>
      <c r="V73" s="553"/>
      <c r="W73" s="552"/>
      <c r="X73" s="986"/>
      <c r="Y73" s="124"/>
      <c r="Z73" s="31"/>
      <c r="AA73" s="10"/>
      <c r="AB73" s="11"/>
      <c r="AC73" s="11"/>
      <c r="AD73" s="53"/>
      <c r="AE73" s="124"/>
      <c r="AF73" s="248"/>
      <c r="AG73" s="13"/>
      <c r="AH73" s="13"/>
      <c r="AI73" s="11"/>
      <c r="AJ73" s="74"/>
      <c r="AK73" s="124"/>
      <c r="AL73" s="116"/>
      <c r="AM73" s="10"/>
      <c r="AN73" s="11"/>
      <c r="AO73" s="11"/>
      <c r="AP73" s="6"/>
      <c r="AQ73" s="67" t="s">
        <v>633</v>
      </c>
      <c r="AR73" s="50"/>
      <c r="AS73" s="317"/>
      <c r="AT73" s="63" t="s">
        <v>452</v>
      </c>
      <c r="AU73" s="12"/>
    </row>
    <row r="74" spans="1:47" s="3" customFormat="1" ht="12.75">
      <c r="A74" s="28"/>
      <c r="B74" s="783"/>
      <c r="C74" s="864"/>
      <c r="D74" s="930"/>
      <c r="E74" s="930"/>
      <c r="F74" s="678"/>
      <c r="G74" s="17"/>
      <c r="H74" s="19"/>
      <c r="I74" s="18"/>
      <c r="J74" s="56"/>
      <c r="K74" s="125"/>
      <c r="L74" s="125"/>
      <c r="M74" s="365"/>
      <c r="N74" s="17"/>
      <c r="O74" s="19"/>
      <c r="P74" s="18"/>
      <c r="Q74" s="56"/>
      <c r="R74" s="125"/>
      <c r="S74" s="125"/>
      <c r="T74" s="365"/>
      <c r="U74" s="568"/>
      <c r="V74" s="570"/>
      <c r="W74" s="570"/>
      <c r="X74" s="571"/>
      <c r="Y74" s="125"/>
      <c r="Z74" s="365"/>
      <c r="AA74" s="17"/>
      <c r="AB74" s="19"/>
      <c r="AC74" s="19"/>
      <c r="AD74" s="56"/>
      <c r="AE74" s="125"/>
      <c r="AF74" s="532"/>
      <c r="AG74" s="21"/>
      <c r="AH74" s="21"/>
      <c r="AI74" s="19"/>
      <c r="AJ74" s="192"/>
      <c r="AK74" s="125"/>
      <c r="AL74" s="365"/>
      <c r="AM74" s="17"/>
      <c r="AN74" s="19"/>
      <c r="AO74" s="19"/>
      <c r="AP74" s="18"/>
      <c r="AQ74" s="92" t="s">
        <v>634</v>
      </c>
      <c r="AR74" s="51"/>
      <c r="AS74" s="64"/>
      <c r="AT74" s="64" t="s">
        <v>15</v>
      </c>
      <c r="AU74" s="20"/>
    </row>
    <row r="75" spans="1:47" s="3" customFormat="1" ht="12.75">
      <c r="A75" s="28"/>
      <c r="B75" s="535">
        <v>21</v>
      </c>
      <c r="C75" s="536" t="s">
        <v>137</v>
      </c>
      <c r="D75" s="1453" t="s">
        <v>137</v>
      </c>
      <c r="E75" s="1453"/>
      <c r="F75" s="934" t="s">
        <v>537</v>
      </c>
      <c r="G75" s="10"/>
      <c r="H75" s="11"/>
      <c r="I75" s="6"/>
      <c r="J75" s="53"/>
      <c r="K75" s="124"/>
      <c r="L75" s="124"/>
      <c r="M75" s="31"/>
      <c r="N75" s="10"/>
      <c r="O75" s="11"/>
      <c r="P75" s="6"/>
      <c r="Q75" s="53"/>
      <c r="R75" s="124"/>
      <c r="S75" s="124"/>
      <c r="T75" s="31"/>
      <c r="U75" s="97"/>
      <c r="V75" s="95"/>
      <c r="W75" s="94"/>
      <c r="X75" s="96"/>
      <c r="Y75" s="124"/>
      <c r="Z75" s="31"/>
      <c r="AA75" s="10"/>
      <c r="AB75" s="11"/>
      <c r="AC75" s="11"/>
      <c r="AD75" s="53"/>
      <c r="AE75" s="124"/>
      <c r="AF75" s="248"/>
      <c r="AG75" s="13"/>
      <c r="AH75" s="13"/>
      <c r="AI75" s="11"/>
      <c r="AJ75" s="74"/>
      <c r="AK75" s="124"/>
      <c r="AL75" s="116"/>
      <c r="AM75" s="10"/>
      <c r="AN75" s="11"/>
      <c r="AO75" s="11"/>
      <c r="AP75" s="6"/>
      <c r="AQ75" s="67" t="s">
        <v>635</v>
      </c>
      <c r="AR75" s="50"/>
      <c r="AS75" s="50" t="s">
        <v>115</v>
      </c>
      <c r="AT75" s="63" t="s">
        <v>13</v>
      </c>
      <c r="AU75" s="12"/>
    </row>
    <row r="76" spans="1:47" s="3" customFormat="1" ht="12.75">
      <c r="A76" s="28"/>
      <c r="B76" s="535"/>
      <c r="C76" s="536"/>
      <c r="D76" s="929"/>
      <c r="E76" s="929"/>
      <c r="F76" s="31" t="s">
        <v>268</v>
      </c>
      <c r="G76" s="10"/>
      <c r="H76" s="11"/>
      <c r="I76" s="6"/>
      <c r="J76" s="53"/>
      <c r="K76" s="124"/>
      <c r="L76" s="124"/>
      <c r="M76" s="31"/>
      <c r="N76" s="10"/>
      <c r="O76" s="11"/>
      <c r="P76" s="6"/>
      <c r="Q76" s="53"/>
      <c r="R76" s="124"/>
      <c r="S76" s="124"/>
      <c r="T76" s="248"/>
      <c r="U76" s="10"/>
      <c r="V76" s="6"/>
      <c r="W76" s="11"/>
      <c r="X76" s="53"/>
      <c r="Y76" s="124"/>
      <c r="Z76" s="31"/>
      <c r="AA76" s="10"/>
      <c r="AB76" s="11"/>
      <c r="AC76" s="11"/>
      <c r="AD76" s="53"/>
      <c r="AE76" s="124"/>
      <c r="AF76" s="248"/>
      <c r="AG76" s="13"/>
      <c r="AH76" s="13"/>
      <c r="AI76" s="11"/>
      <c r="AJ76" s="74"/>
      <c r="AK76" s="124"/>
      <c r="AL76" s="116"/>
      <c r="AM76" s="10"/>
      <c r="AN76" s="11"/>
      <c r="AO76" s="11"/>
      <c r="AP76" s="6"/>
      <c r="AQ76" s="67" t="s">
        <v>636</v>
      </c>
      <c r="AR76" s="50"/>
      <c r="AS76" s="50"/>
      <c r="AT76" s="63" t="s">
        <v>9</v>
      </c>
      <c r="AU76" s="12"/>
    </row>
    <row r="77" spans="1:47" s="3" customFormat="1" ht="12.75">
      <c r="A77" s="28"/>
      <c r="B77" s="535"/>
      <c r="C77" s="536"/>
      <c r="D77" s="929"/>
      <c r="E77" s="929"/>
      <c r="F77" s="115"/>
      <c r="G77" s="10"/>
      <c r="H77" s="11"/>
      <c r="I77" s="6"/>
      <c r="J77" s="53"/>
      <c r="K77" s="124"/>
      <c r="L77" s="124"/>
      <c r="M77" s="31"/>
      <c r="N77" s="10"/>
      <c r="O77" s="11"/>
      <c r="P77" s="6"/>
      <c r="Q77" s="53"/>
      <c r="R77" s="124"/>
      <c r="S77" s="124"/>
      <c r="T77" s="31"/>
      <c r="U77" s="10"/>
      <c r="V77" s="6"/>
      <c r="W77" s="11"/>
      <c r="X77" s="53"/>
      <c r="Y77" s="124"/>
      <c r="Z77" s="31"/>
      <c r="AA77" s="10"/>
      <c r="AB77" s="11"/>
      <c r="AC77" s="11"/>
      <c r="AD77" s="53"/>
      <c r="AE77" s="124"/>
      <c r="AF77" s="248"/>
      <c r="AG77" s="13"/>
      <c r="AH77" s="13"/>
      <c r="AI77" s="11"/>
      <c r="AJ77" s="74"/>
      <c r="AK77" s="124"/>
      <c r="AL77" s="116"/>
      <c r="AM77" s="10"/>
      <c r="AN77" s="11"/>
      <c r="AO77" s="11"/>
      <c r="AP77" s="6"/>
      <c r="AQ77" s="67" t="s">
        <v>637</v>
      </c>
      <c r="AR77" s="50"/>
      <c r="AS77" s="50"/>
      <c r="AT77" s="63" t="s">
        <v>10</v>
      </c>
      <c r="AU77" s="12"/>
    </row>
    <row r="78" spans="1:47" s="3" customFormat="1" ht="12.75">
      <c r="A78" s="8"/>
      <c r="B78" s="783"/>
      <c r="C78" s="864"/>
      <c r="D78" s="930"/>
      <c r="E78" s="930"/>
      <c r="F78" s="678"/>
      <c r="G78" s="17"/>
      <c r="H78" s="19"/>
      <c r="I78" s="18"/>
      <c r="J78" s="56"/>
      <c r="K78" s="125"/>
      <c r="L78" s="125"/>
      <c r="M78" s="365"/>
      <c r="N78" s="17"/>
      <c r="O78" s="19"/>
      <c r="P78" s="18"/>
      <c r="Q78" s="56"/>
      <c r="R78" s="125"/>
      <c r="S78" s="125"/>
      <c r="T78" s="365"/>
      <c r="U78" s="17"/>
      <c r="V78" s="18"/>
      <c r="W78" s="19"/>
      <c r="X78" s="56"/>
      <c r="Y78" s="125"/>
      <c r="Z78" s="365"/>
      <c r="AA78" s="17"/>
      <c r="AB78" s="19"/>
      <c r="AC78" s="19"/>
      <c r="AD78" s="56"/>
      <c r="AE78" s="125"/>
      <c r="AF78" s="532"/>
      <c r="AG78" s="21"/>
      <c r="AH78" s="21"/>
      <c r="AI78" s="19"/>
      <c r="AJ78" s="192"/>
      <c r="AK78" s="125"/>
      <c r="AL78" s="365"/>
      <c r="AM78" s="17"/>
      <c r="AN78" s="19"/>
      <c r="AO78" s="19"/>
      <c r="AP78" s="18"/>
      <c r="AQ78" s="92" t="s">
        <v>638</v>
      </c>
      <c r="AR78" s="51"/>
      <c r="AS78" s="51"/>
      <c r="AT78" s="64"/>
      <c r="AU78" s="20"/>
    </row>
    <row r="79" spans="1:47" s="3" customFormat="1" ht="12.75">
      <c r="A79" s="8"/>
      <c r="B79" s="535">
        <v>22</v>
      </c>
      <c r="C79" s="536" t="s">
        <v>140</v>
      </c>
      <c r="D79" s="929"/>
      <c r="E79" s="929"/>
      <c r="F79" s="115"/>
      <c r="G79" s="10"/>
      <c r="H79" s="11"/>
      <c r="I79" s="6"/>
      <c r="J79" s="53"/>
      <c r="K79" s="124"/>
      <c r="L79" s="124"/>
      <c r="M79" s="31"/>
      <c r="N79" s="10"/>
      <c r="O79" s="11"/>
      <c r="P79" s="6"/>
      <c r="Q79" s="53"/>
      <c r="R79" s="124" t="s">
        <v>140</v>
      </c>
      <c r="S79" s="124"/>
      <c r="T79" s="367" t="s">
        <v>321</v>
      </c>
      <c r="U79" s="1060"/>
      <c r="V79" s="1062"/>
      <c r="W79" s="1061"/>
      <c r="X79" s="1063"/>
      <c r="Y79" s="124"/>
      <c r="Z79" s="31"/>
      <c r="AA79" s="10"/>
      <c r="AB79" s="11"/>
      <c r="AC79" s="11"/>
      <c r="AD79" s="53"/>
      <c r="AE79" s="124"/>
      <c r="AF79" s="248"/>
      <c r="AG79" s="13"/>
      <c r="AH79" s="13"/>
      <c r="AI79" s="11"/>
      <c r="AJ79" s="74"/>
      <c r="AK79" s="124"/>
      <c r="AL79" s="116"/>
      <c r="AM79" s="10"/>
      <c r="AN79" s="11"/>
      <c r="AO79" s="11"/>
      <c r="AP79" s="6"/>
      <c r="AQ79" s="67" t="s">
        <v>640</v>
      </c>
      <c r="AR79" s="50"/>
      <c r="AS79" s="50"/>
      <c r="AT79" s="63" t="s">
        <v>116</v>
      </c>
      <c r="AU79" s="12" t="s">
        <v>1</v>
      </c>
    </row>
    <row r="80" spans="1:47" s="3" customFormat="1" ht="12.75">
      <c r="A80" s="28"/>
      <c r="B80" s="535"/>
      <c r="C80" s="536"/>
      <c r="D80" s="929"/>
      <c r="E80" s="929"/>
      <c r="F80" s="115"/>
      <c r="G80" s="10"/>
      <c r="H80" s="11"/>
      <c r="I80" s="6"/>
      <c r="J80" s="53"/>
      <c r="K80" s="124"/>
      <c r="L80" s="124"/>
      <c r="M80" s="31"/>
      <c r="N80" s="10"/>
      <c r="O80" s="11"/>
      <c r="P80" s="6"/>
      <c r="Q80" s="53"/>
      <c r="R80" s="124"/>
      <c r="S80" s="124"/>
      <c r="T80" s="31"/>
      <c r="U80" s="583"/>
      <c r="V80" s="585"/>
      <c r="W80" s="584"/>
      <c r="X80" s="995"/>
      <c r="Y80" s="124"/>
      <c r="Z80" s="31"/>
      <c r="AA80" s="10"/>
      <c r="AB80" s="11"/>
      <c r="AC80" s="11"/>
      <c r="AD80" s="53"/>
      <c r="AE80" s="124"/>
      <c r="AF80" s="248"/>
      <c r="AG80" s="13"/>
      <c r="AH80" s="13"/>
      <c r="AI80" s="11"/>
      <c r="AJ80" s="74"/>
      <c r="AK80" s="124"/>
      <c r="AL80" s="116"/>
      <c r="AM80" s="10"/>
      <c r="AN80" s="11"/>
      <c r="AO80" s="11"/>
      <c r="AP80" s="6"/>
      <c r="AQ80" s="67" t="s">
        <v>641</v>
      </c>
      <c r="AR80" s="50"/>
      <c r="AS80" s="50"/>
      <c r="AT80" s="63" t="s">
        <v>11</v>
      </c>
      <c r="AU80" s="12" t="s">
        <v>581</v>
      </c>
    </row>
    <row r="81" spans="1:47" s="3" customFormat="1" ht="12.75">
      <c r="A81" s="28"/>
      <c r="B81" s="535"/>
      <c r="C81" s="536"/>
      <c r="D81" s="929"/>
      <c r="E81" s="929"/>
      <c r="F81" s="115"/>
      <c r="G81" s="10"/>
      <c r="H81" s="11"/>
      <c r="I81" s="6"/>
      <c r="J81" s="53"/>
      <c r="K81" s="124"/>
      <c r="L81" s="124"/>
      <c r="M81" s="31"/>
      <c r="N81" s="10"/>
      <c r="O81" s="11"/>
      <c r="P81" s="6"/>
      <c r="Q81" s="53"/>
      <c r="R81" s="124"/>
      <c r="S81" s="124"/>
      <c r="T81" s="31"/>
      <c r="U81" s="596"/>
      <c r="V81" s="598"/>
      <c r="W81" s="597"/>
      <c r="X81" s="992"/>
      <c r="Y81" s="124"/>
      <c r="Z81" s="31"/>
      <c r="AA81" s="10"/>
      <c r="AB81" s="11"/>
      <c r="AC81" s="11"/>
      <c r="AD81" s="53"/>
      <c r="AE81" s="124"/>
      <c r="AF81" s="248"/>
      <c r="AG81" s="13"/>
      <c r="AH81" s="13"/>
      <c r="AI81" s="11"/>
      <c r="AJ81" s="74"/>
      <c r="AK81" s="124"/>
      <c r="AL81" s="116"/>
      <c r="AM81" s="10"/>
      <c r="AN81" s="11"/>
      <c r="AO81" s="11"/>
      <c r="AP81" s="6"/>
      <c r="AQ81" s="67"/>
      <c r="AR81" s="50"/>
      <c r="AS81" s="50"/>
      <c r="AT81" s="63" t="s">
        <v>639</v>
      </c>
      <c r="AU81" s="12"/>
    </row>
    <row r="82" spans="1:47" s="3" customFormat="1" ht="12.75">
      <c r="A82" s="8"/>
      <c r="B82" s="783"/>
      <c r="C82" s="864"/>
      <c r="D82" s="930"/>
      <c r="E82" s="930"/>
      <c r="F82" s="678"/>
      <c r="G82" s="17"/>
      <c r="H82" s="19"/>
      <c r="I82" s="18"/>
      <c r="J82" s="56"/>
      <c r="K82" s="125"/>
      <c r="L82" s="125"/>
      <c r="M82" s="365"/>
      <c r="N82" s="17"/>
      <c r="O82" s="19"/>
      <c r="P82" s="18"/>
      <c r="Q82" s="56"/>
      <c r="R82" s="125"/>
      <c r="S82" s="125"/>
      <c r="T82" s="365"/>
      <c r="U82" s="820"/>
      <c r="V82" s="821"/>
      <c r="W82" s="822"/>
      <c r="X82" s="823"/>
      <c r="Y82" s="125"/>
      <c r="Z82" s="365"/>
      <c r="AA82" s="17"/>
      <c r="AB82" s="19"/>
      <c r="AC82" s="19"/>
      <c r="AD82" s="56"/>
      <c r="AE82" s="125"/>
      <c r="AF82" s="532"/>
      <c r="AG82" s="21"/>
      <c r="AH82" s="21"/>
      <c r="AI82" s="19"/>
      <c r="AJ82" s="192"/>
      <c r="AK82" s="125"/>
      <c r="AL82" s="365"/>
      <c r="AM82" s="17"/>
      <c r="AN82" s="19"/>
      <c r="AO82" s="19"/>
      <c r="AP82" s="18"/>
      <c r="AQ82" s="92"/>
      <c r="AR82" s="51"/>
      <c r="AS82" s="51"/>
      <c r="AT82" s="64"/>
      <c r="AU82" s="20"/>
    </row>
    <row r="83" spans="1:47" s="3" customFormat="1" ht="12.75">
      <c r="A83" s="28"/>
      <c r="B83" s="535">
        <v>23</v>
      </c>
      <c r="C83" s="536" t="s">
        <v>142</v>
      </c>
      <c r="D83" s="929" t="s">
        <v>142</v>
      </c>
      <c r="E83" s="929" t="s">
        <v>559</v>
      </c>
      <c r="F83" s="713" t="s">
        <v>537</v>
      </c>
      <c r="G83" s="10"/>
      <c r="H83" s="11"/>
      <c r="I83" s="6"/>
      <c r="J83" s="264"/>
      <c r="K83" s="124"/>
      <c r="L83" s="124"/>
      <c r="M83" s="31"/>
      <c r="N83" s="10"/>
      <c r="O83" s="11"/>
      <c r="P83" s="6"/>
      <c r="Q83" s="53"/>
      <c r="R83" s="124"/>
      <c r="S83" s="124"/>
      <c r="T83" s="31"/>
      <c r="U83" s="10"/>
      <c r="V83" s="6"/>
      <c r="W83" s="11"/>
      <c r="X83" s="53"/>
      <c r="Y83" s="124" t="s">
        <v>142</v>
      </c>
      <c r="Z83" s="31" t="s">
        <v>552</v>
      </c>
      <c r="AA83" s="652" t="s">
        <v>279</v>
      </c>
      <c r="AB83" s="644"/>
      <c r="AC83" s="644"/>
      <c r="AD83" s="645"/>
      <c r="AE83" s="124"/>
      <c r="AF83" s="248"/>
      <c r="AG83" s="13"/>
      <c r="AH83" s="13"/>
      <c r="AI83" s="11"/>
      <c r="AJ83" s="74"/>
      <c r="AK83" s="124"/>
      <c r="AL83" s="116"/>
      <c r="AM83" s="10"/>
      <c r="AN83" s="11"/>
      <c r="AO83" s="11"/>
      <c r="AP83" s="6"/>
      <c r="AQ83" s="67" t="s">
        <v>642</v>
      </c>
      <c r="AR83" s="286"/>
      <c r="AS83" s="50" t="s">
        <v>369</v>
      </c>
      <c r="AT83" s="63" t="s">
        <v>438</v>
      </c>
      <c r="AU83" s="12"/>
    </row>
    <row r="84" spans="1:47" s="3" customFormat="1" ht="12.75">
      <c r="A84" s="28"/>
      <c r="B84" s="535"/>
      <c r="C84" s="536"/>
      <c r="D84" s="929"/>
      <c r="E84" s="929"/>
      <c r="F84" s="715" t="s">
        <v>269</v>
      </c>
      <c r="G84" s="10"/>
      <c r="H84" s="11"/>
      <c r="I84" s="6"/>
      <c r="J84" s="53"/>
      <c r="K84" s="124"/>
      <c r="L84" s="124"/>
      <c r="M84" s="31"/>
      <c r="N84" s="10"/>
      <c r="O84" s="11"/>
      <c r="P84" s="6"/>
      <c r="Q84" s="53"/>
      <c r="R84" s="124"/>
      <c r="S84" s="124"/>
      <c r="T84" s="31"/>
      <c r="U84" s="10"/>
      <c r="V84" s="6"/>
      <c r="W84" s="11"/>
      <c r="X84" s="53"/>
      <c r="Y84" s="124"/>
      <c r="Z84" s="31"/>
      <c r="AA84" s="652" t="s">
        <v>280</v>
      </c>
      <c r="AB84" s="644" t="s">
        <v>411</v>
      </c>
      <c r="AC84" s="644">
        <v>12</v>
      </c>
      <c r="AD84" s="645">
        <v>150</v>
      </c>
      <c r="AE84" s="124"/>
      <c r="AF84" s="248"/>
      <c r="AG84" s="13"/>
      <c r="AH84" s="13"/>
      <c r="AI84" s="11"/>
      <c r="AJ84" s="74"/>
      <c r="AK84" s="124"/>
      <c r="AL84" s="116"/>
      <c r="AM84" s="10"/>
      <c r="AN84" s="11"/>
      <c r="AO84" s="11"/>
      <c r="AP84" s="6"/>
      <c r="AQ84" s="67" t="s">
        <v>643</v>
      </c>
      <c r="AR84" s="286"/>
      <c r="AS84" s="50"/>
      <c r="AT84" s="63" t="s">
        <v>367</v>
      </c>
      <c r="AU84" s="12"/>
    </row>
    <row r="85" spans="1:47" s="3" customFormat="1" ht="12.75">
      <c r="A85" s="28"/>
      <c r="B85" s="535"/>
      <c r="C85" s="536"/>
      <c r="D85" s="929"/>
      <c r="E85" s="929"/>
      <c r="F85" s="31"/>
      <c r="G85" s="10"/>
      <c r="H85" s="11"/>
      <c r="I85" s="6"/>
      <c r="J85" s="53"/>
      <c r="K85" s="124"/>
      <c r="L85" s="124"/>
      <c r="M85" s="31"/>
      <c r="N85" s="10"/>
      <c r="O85" s="11"/>
      <c r="P85" s="6"/>
      <c r="Q85" s="53"/>
      <c r="R85" s="124"/>
      <c r="S85" s="124"/>
      <c r="T85" s="31"/>
      <c r="U85" s="10"/>
      <c r="V85" s="6"/>
      <c r="W85" s="11"/>
      <c r="X85" s="53"/>
      <c r="Y85" s="124"/>
      <c r="Z85" s="31"/>
      <c r="AA85" s="10"/>
      <c r="AB85" s="11"/>
      <c r="AC85" s="11"/>
      <c r="AD85" s="53"/>
      <c r="AE85" s="124"/>
      <c r="AF85" s="248"/>
      <c r="AG85" s="13"/>
      <c r="AH85" s="13"/>
      <c r="AI85" s="11"/>
      <c r="AJ85" s="74"/>
      <c r="AK85" s="124"/>
      <c r="AL85" s="116"/>
      <c r="AM85" s="10"/>
      <c r="AN85" s="11"/>
      <c r="AO85" s="11"/>
      <c r="AP85" s="6"/>
      <c r="AQ85" s="67" t="s">
        <v>625</v>
      </c>
      <c r="AR85" s="286"/>
      <c r="AS85" s="50"/>
      <c r="AT85" s="63" t="s">
        <v>448</v>
      </c>
      <c r="AU85" s="12"/>
    </row>
    <row r="86" spans="1:47" s="3" customFormat="1" ht="12.75">
      <c r="A86" s="8"/>
      <c r="B86" s="863"/>
      <c r="C86" s="864"/>
      <c r="D86" s="930"/>
      <c r="E86" s="930"/>
      <c r="F86" s="365"/>
      <c r="G86" s="17"/>
      <c r="H86" s="19"/>
      <c r="I86" s="18"/>
      <c r="J86" s="56"/>
      <c r="K86" s="125"/>
      <c r="L86" s="125"/>
      <c r="M86" s="365"/>
      <c r="N86" s="17"/>
      <c r="O86" s="19"/>
      <c r="P86" s="18"/>
      <c r="Q86" s="56"/>
      <c r="R86" s="125"/>
      <c r="S86" s="125"/>
      <c r="T86" s="365"/>
      <c r="U86" s="17"/>
      <c r="V86" s="18"/>
      <c r="W86" s="19"/>
      <c r="X86" s="56"/>
      <c r="Y86" s="125"/>
      <c r="Z86" s="365"/>
      <c r="AA86" s="17"/>
      <c r="AB86" s="19"/>
      <c r="AC86" s="19"/>
      <c r="AD86" s="56"/>
      <c r="AE86" s="125"/>
      <c r="AF86" s="532"/>
      <c r="AG86" s="21"/>
      <c r="AH86" s="21"/>
      <c r="AI86" s="19"/>
      <c r="AJ86" s="192"/>
      <c r="AK86" s="125"/>
      <c r="AL86" s="365"/>
      <c r="AM86" s="17"/>
      <c r="AN86" s="19"/>
      <c r="AO86" s="19"/>
      <c r="AP86" s="18"/>
      <c r="AQ86" s="92" t="s">
        <v>500</v>
      </c>
      <c r="AR86" s="51"/>
      <c r="AS86" s="51"/>
      <c r="AT86" s="64"/>
      <c r="AU86" s="20"/>
    </row>
    <row r="87" spans="1:47" s="3" customFormat="1" ht="14.25" customHeight="1">
      <c r="A87" s="8"/>
      <c r="B87" s="535">
        <v>24</v>
      </c>
      <c r="C87" s="536" t="s">
        <v>144</v>
      </c>
      <c r="D87" s="929"/>
      <c r="E87" s="929"/>
      <c r="F87" s="31"/>
      <c r="G87" s="10"/>
      <c r="H87" s="11"/>
      <c r="I87" s="6"/>
      <c r="J87" s="53"/>
      <c r="K87" s="124" t="s">
        <v>144</v>
      </c>
      <c r="L87" s="124"/>
      <c r="M87" s="31" t="s">
        <v>503</v>
      </c>
      <c r="N87" s="843" t="s">
        <v>574</v>
      </c>
      <c r="O87" s="558"/>
      <c r="P87" s="555"/>
      <c r="Q87" s="556"/>
      <c r="R87" s="124" t="s">
        <v>144</v>
      </c>
      <c r="S87" s="124"/>
      <c r="T87" s="116" t="s">
        <v>322</v>
      </c>
      <c r="U87" s="622"/>
      <c r="V87" s="615"/>
      <c r="W87" s="608"/>
      <c r="X87" s="617"/>
      <c r="Y87" s="124"/>
      <c r="Z87" s="31"/>
      <c r="AA87" s="10"/>
      <c r="AB87" s="11"/>
      <c r="AC87" s="11"/>
      <c r="AD87" s="53"/>
      <c r="AE87" s="124"/>
      <c r="AF87" s="31"/>
      <c r="AG87" s="10"/>
      <c r="AH87" s="11"/>
      <c r="AI87" s="11"/>
      <c r="AJ87" s="68"/>
      <c r="AK87" s="124"/>
      <c r="AL87" s="116"/>
      <c r="AM87" s="10"/>
      <c r="AN87" s="11"/>
      <c r="AO87" s="11"/>
      <c r="AP87" s="6"/>
      <c r="AQ87" s="67" t="s">
        <v>644</v>
      </c>
      <c r="AR87" s="294"/>
      <c r="AS87" s="50"/>
      <c r="AT87" s="338"/>
      <c r="AU87" s="12" t="s">
        <v>1</v>
      </c>
    </row>
    <row r="88" spans="1:47" s="3" customFormat="1" ht="14.25" customHeight="1">
      <c r="A88" s="8"/>
      <c r="B88" s="535"/>
      <c r="C88" s="536"/>
      <c r="D88" s="929"/>
      <c r="E88" s="929"/>
      <c r="F88" s="31"/>
      <c r="G88" s="10"/>
      <c r="H88" s="11"/>
      <c r="I88" s="6"/>
      <c r="J88" s="53"/>
      <c r="K88" s="124"/>
      <c r="L88" s="124"/>
      <c r="M88" s="31"/>
      <c r="N88" s="547" t="s">
        <v>282</v>
      </c>
      <c r="O88" s="549" t="s">
        <v>135</v>
      </c>
      <c r="P88" s="548">
        <v>14</v>
      </c>
      <c r="Q88" s="550">
        <v>250</v>
      </c>
      <c r="R88" s="124"/>
      <c r="S88" s="124"/>
      <c r="T88" s="31"/>
      <c r="U88" s="622"/>
      <c r="V88" s="615"/>
      <c r="W88" s="608"/>
      <c r="X88" s="617"/>
      <c r="Y88" s="124"/>
      <c r="Z88" s="31"/>
      <c r="AA88" s="10"/>
      <c r="AB88" s="11"/>
      <c r="AC88" s="11"/>
      <c r="AD88" s="53"/>
      <c r="AE88" s="124"/>
      <c r="AF88" s="31"/>
      <c r="AG88" s="10"/>
      <c r="AH88" s="11"/>
      <c r="AI88" s="11"/>
      <c r="AJ88" s="68"/>
      <c r="AK88" s="124"/>
      <c r="AL88" s="116"/>
      <c r="AM88" s="10"/>
      <c r="AN88" s="11"/>
      <c r="AO88" s="11"/>
      <c r="AP88" s="6"/>
      <c r="AQ88" s="67" t="s">
        <v>497</v>
      </c>
      <c r="AR88" s="286"/>
      <c r="AS88" s="50"/>
      <c r="AT88" s="338"/>
      <c r="AU88" s="12"/>
    </row>
    <row r="89" spans="1:47" s="3" customFormat="1" ht="14.25" customHeight="1">
      <c r="A89" s="8"/>
      <c r="B89" s="535"/>
      <c r="C89" s="536"/>
      <c r="D89" s="929"/>
      <c r="E89" s="929"/>
      <c r="F89" s="31"/>
      <c r="G89" s="10"/>
      <c r="H89" s="11"/>
      <c r="I89" s="6"/>
      <c r="J89" s="53"/>
      <c r="K89" s="124"/>
      <c r="L89" s="124"/>
      <c r="M89" s="31"/>
      <c r="N89" s="547" t="s">
        <v>567</v>
      </c>
      <c r="O89" s="549" t="s">
        <v>410</v>
      </c>
      <c r="P89" s="548">
        <v>16</v>
      </c>
      <c r="Q89" s="550">
        <v>150</v>
      </c>
      <c r="R89" s="124"/>
      <c r="S89" s="124"/>
      <c r="T89" s="31"/>
      <c r="U89" s="622"/>
      <c r="V89" s="615"/>
      <c r="W89" s="608"/>
      <c r="X89" s="617"/>
      <c r="Y89" s="124"/>
      <c r="Z89" s="31"/>
      <c r="AA89" s="10"/>
      <c r="AB89" s="11"/>
      <c r="AC89" s="11"/>
      <c r="AD89" s="53"/>
      <c r="AE89" s="124"/>
      <c r="AF89" s="31"/>
      <c r="AG89" s="10"/>
      <c r="AH89" s="11"/>
      <c r="AI89" s="11"/>
      <c r="AJ89" s="68"/>
      <c r="AK89" s="124"/>
      <c r="AL89" s="116"/>
      <c r="AM89" s="10"/>
      <c r="AN89" s="11"/>
      <c r="AO89" s="11"/>
      <c r="AP89" s="6"/>
      <c r="AQ89" s="67" t="s">
        <v>645</v>
      </c>
      <c r="AR89" s="286"/>
      <c r="AS89" s="50"/>
      <c r="AT89" s="338"/>
      <c r="AU89" s="12"/>
    </row>
    <row r="90" spans="1:47" s="3" customFormat="1" ht="14.25" customHeight="1">
      <c r="A90" s="8"/>
      <c r="B90" s="535"/>
      <c r="C90" s="536"/>
      <c r="D90" s="929"/>
      <c r="E90" s="929"/>
      <c r="F90" s="31"/>
      <c r="G90" s="10"/>
      <c r="H90" s="11"/>
      <c r="I90" s="6"/>
      <c r="J90" s="53"/>
      <c r="K90" s="124"/>
      <c r="L90" s="124"/>
      <c r="M90" s="31"/>
      <c r="N90" s="10"/>
      <c r="O90" s="6"/>
      <c r="P90" s="11"/>
      <c r="Q90" s="53"/>
      <c r="R90" s="124"/>
      <c r="S90" s="124"/>
      <c r="T90" s="31"/>
      <c r="U90" s="623"/>
      <c r="V90" s="615"/>
      <c r="W90" s="608"/>
      <c r="X90" s="617"/>
      <c r="Y90" s="124"/>
      <c r="Z90" s="31"/>
      <c r="AA90" s="10"/>
      <c r="AB90" s="11"/>
      <c r="AC90" s="11"/>
      <c r="AD90" s="53"/>
      <c r="AE90" s="124"/>
      <c r="AF90" s="31"/>
      <c r="AG90" s="10"/>
      <c r="AH90" s="11"/>
      <c r="AI90" s="11"/>
      <c r="AJ90" s="68"/>
      <c r="AK90" s="124"/>
      <c r="AL90" s="116"/>
      <c r="AM90" s="10"/>
      <c r="AN90" s="11"/>
      <c r="AO90" s="11"/>
      <c r="AP90" s="6"/>
      <c r="AQ90" s="67" t="s">
        <v>441</v>
      </c>
      <c r="AR90" s="286"/>
      <c r="AS90" s="50"/>
      <c r="AT90" s="338"/>
      <c r="AU90" s="12"/>
    </row>
    <row r="91" spans="1:47" s="3" customFormat="1" ht="14.25" customHeight="1">
      <c r="A91" s="8"/>
      <c r="B91" s="535"/>
      <c r="C91" s="536"/>
      <c r="D91" s="929"/>
      <c r="E91" s="929"/>
      <c r="F91" s="31"/>
      <c r="G91" s="10"/>
      <c r="H91" s="11"/>
      <c r="I91" s="6"/>
      <c r="J91" s="53"/>
      <c r="K91" s="124"/>
      <c r="L91" s="124"/>
      <c r="M91" s="31"/>
      <c r="N91" s="10"/>
      <c r="O91" s="6"/>
      <c r="P91" s="11"/>
      <c r="Q91" s="53"/>
      <c r="R91" s="124"/>
      <c r="S91" s="124"/>
      <c r="T91" s="31"/>
      <c r="U91" s="623"/>
      <c r="V91" s="615"/>
      <c r="W91" s="608"/>
      <c r="X91" s="616"/>
      <c r="Y91" s="124"/>
      <c r="Z91" s="31"/>
      <c r="AA91" s="10"/>
      <c r="AB91" s="11"/>
      <c r="AC91" s="11"/>
      <c r="AD91" s="53"/>
      <c r="AE91" s="124"/>
      <c r="AF91" s="31"/>
      <c r="AG91" s="10"/>
      <c r="AH91" s="11"/>
      <c r="AI91" s="11"/>
      <c r="AJ91" s="68"/>
      <c r="AK91" s="124"/>
      <c r="AL91" s="116"/>
      <c r="AM91" s="10"/>
      <c r="AN91" s="11"/>
      <c r="AO91" s="11"/>
      <c r="AP91" s="6"/>
      <c r="AQ91" s="67" t="s">
        <v>430</v>
      </c>
      <c r="AR91" s="286"/>
      <c r="AS91" s="50"/>
      <c r="AT91" s="338"/>
      <c r="AU91" s="12"/>
    </row>
    <row r="92" spans="1:47" s="3" customFormat="1" ht="14.25" customHeight="1">
      <c r="A92" s="8"/>
      <c r="B92" s="535"/>
      <c r="C92" s="536"/>
      <c r="D92" s="929"/>
      <c r="E92" s="929"/>
      <c r="F92" s="31"/>
      <c r="G92" s="10"/>
      <c r="H92" s="11"/>
      <c r="I92" s="6"/>
      <c r="J92" s="53"/>
      <c r="K92" s="124"/>
      <c r="L92" s="124"/>
      <c r="M92" s="31"/>
      <c r="N92" s="10"/>
      <c r="O92" s="6"/>
      <c r="P92" s="11"/>
      <c r="Q92" s="53"/>
      <c r="R92" s="124"/>
      <c r="S92" s="124"/>
      <c r="T92" s="31"/>
      <c r="U92" s="623"/>
      <c r="V92" s="621"/>
      <c r="W92" s="613"/>
      <c r="X92" s="614"/>
      <c r="Y92" s="124"/>
      <c r="Z92" s="31"/>
      <c r="AA92" s="10"/>
      <c r="AB92" s="11"/>
      <c r="AC92" s="11"/>
      <c r="AD92" s="53"/>
      <c r="AE92" s="124"/>
      <c r="AF92" s="31"/>
      <c r="AG92" s="10"/>
      <c r="AH92" s="11"/>
      <c r="AI92" s="11"/>
      <c r="AJ92" s="68"/>
      <c r="AK92" s="124"/>
      <c r="AL92" s="116"/>
      <c r="AM92" s="10"/>
      <c r="AN92" s="11"/>
      <c r="AO92" s="11"/>
      <c r="AP92" s="6"/>
      <c r="AQ92" s="67" t="s">
        <v>330</v>
      </c>
      <c r="AR92" s="286"/>
      <c r="AS92" s="50"/>
      <c r="AT92" s="338"/>
      <c r="AU92" s="12"/>
    </row>
    <row r="93" spans="1:47" s="3" customFormat="1" ht="14.25" customHeight="1">
      <c r="A93" s="8"/>
      <c r="B93" s="535"/>
      <c r="C93" s="536"/>
      <c r="D93" s="929"/>
      <c r="E93" s="929"/>
      <c r="F93" s="31"/>
      <c r="G93" s="10"/>
      <c r="H93" s="11"/>
      <c r="I93" s="6"/>
      <c r="J93" s="53"/>
      <c r="K93" s="124"/>
      <c r="L93" s="124"/>
      <c r="M93" s="31"/>
      <c r="N93" s="10"/>
      <c r="O93" s="6"/>
      <c r="P93" s="11"/>
      <c r="Q93" s="53"/>
      <c r="R93" s="124"/>
      <c r="S93" s="124"/>
      <c r="T93" s="31"/>
      <c r="U93" s="551"/>
      <c r="V93" s="553"/>
      <c r="W93" s="552"/>
      <c r="X93" s="554"/>
      <c r="Y93" s="124"/>
      <c r="Z93" s="31"/>
      <c r="AA93" s="10"/>
      <c r="AB93" s="11"/>
      <c r="AC93" s="11"/>
      <c r="AD93" s="53"/>
      <c r="AE93" s="124"/>
      <c r="AF93" s="31"/>
      <c r="AG93" s="10"/>
      <c r="AH93" s="11"/>
      <c r="AI93" s="11"/>
      <c r="AJ93" s="68"/>
      <c r="AK93" s="124"/>
      <c r="AL93" s="116"/>
      <c r="AM93" s="10"/>
      <c r="AN93" s="11"/>
      <c r="AO93" s="11"/>
      <c r="AP93" s="6"/>
      <c r="AQ93" s="67" t="s">
        <v>439</v>
      </c>
      <c r="AR93" s="286"/>
      <c r="AS93" s="50"/>
      <c r="AT93" s="338"/>
      <c r="AU93" s="12"/>
    </row>
    <row r="94" spans="1:47" s="3" customFormat="1" ht="14.25" customHeight="1">
      <c r="A94" s="8"/>
      <c r="B94" s="535"/>
      <c r="C94" s="536"/>
      <c r="D94" s="929"/>
      <c r="E94" s="929"/>
      <c r="F94" s="31"/>
      <c r="G94" s="10"/>
      <c r="H94" s="11"/>
      <c r="I94" s="6"/>
      <c r="J94" s="53"/>
      <c r="K94" s="124"/>
      <c r="L94" s="124"/>
      <c r="M94" s="31"/>
      <c r="N94" s="10"/>
      <c r="O94" s="6"/>
      <c r="P94" s="11"/>
      <c r="Q94" s="53"/>
      <c r="R94" s="124"/>
      <c r="S94" s="124"/>
      <c r="T94" s="31"/>
      <c r="U94" s="547"/>
      <c r="V94" s="552"/>
      <c r="W94" s="552"/>
      <c r="X94" s="554"/>
      <c r="Y94" s="124"/>
      <c r="Z94" s="31"/>
      <c r="AA94" s="10"/>
      <c r="AB94" s="11"/>
      <c r="AC94" s="11"/>
      <c r="AD94" s="53"/>
      <c r="AE94" s="124"/>
      <c r="AF94" s="31"/>
      <c r="AG94" s="10"/>
      <c r="AH94" s="11"/>
      <c r="AI94" s="11"/>
      <c r="AJ94" s="68"/>
      <c r="AK94" s="124"/>
      <c r="AL94" s="116"/>
      <c r="AM94" s="10"/>
      <c r="AN94" s="11"/>
      <c r="AO94" s="11"/>
      <c r="AP94" s="6"/>
      <c r="AQ94" s="67" t="s">
        <v>578</v>
      </c>
      <c r="AR94" s="286"/>
      <c r="AS94" s="50"/>
      <c r="AT94" s="338"/>
      <c r="AU94" s="12"/>
    </row>
    <row r="95" spans="1:47" s="3" customFormat="1" ht="14.25" customHeight="1">
      <c r="A95" s="8"/>
      <c r="B95" s="535"/>
      <c r="C95" s="536"/>
      <c r="D95" s="929"/>
      <c r="E95" s="929"/>
      <c r="F95" s="31"/>
      <c r="G95" s="10"/>
      <c r="H95" s="11"/>
      <c r="I95" s="6"/>
      <c r="J95" s="53"/>
      <c r="K95" s="124"/>
      <c r="L95" s="124"/>
      <c r="M95" s="31"/>
      <c r="N95" s="10"/>
      <c r="O95" s="262"/>
      <c r="P95" s="263"/>
      <c r="Q95" s="264"/>
      <c r="R95" s="124"/>
      <c r="S95" s="124"/>
      <c r="T95" s="31"/>
      <c r="U95" s="547"/>
      <c r="V95" s="549"/>
      <c r="W95" s="548"/>
      <c r="X95" s="550"/>
      <c r="Y95" s="124"/>
      <c r="Z95" s="31"/>
      <c r="AA95" s="10"/>
      <c r="AB95" s="11"/>
      <c r="AC95" s="11"/>
      <c r="AD95" s="53"/>
      <c r="AE95" s="124"/>
      <c r="AF95" s="31"/>
      <c r="AG95" s="10"/>
      <c r="AH95" s="11"/>
      <c r="AI95" s="11"/>
      <c r="AJ95" s="68"/>
      <c r="AK95" s="124"/>
      <c r="AL95" s="116"/>
      <c r="AM95" s="10"/>
      <c r="AN95" s="11"/>
      <c r="AO95" s="11"/>
      <c r="AP95" s="6"/>
      <c r="AQ95" s="285"/>
      <c r="AR95" s="286"/>
      <c r="AS95" s="50"/>
      <c r="AT95" s="338"/>
      <c r="AU95" s="12"/>
    </row>
    <row r="96" spans="1:47" s="3" customFormat="1" ht="14.25" customHeight="1">
      <c r="A96" s="8"/>
      <c r="B96" s="783"/>
      <c r="C96" s="864"/>
      <c r="D96" s="930"/>
      <c r="E96" s="930"/>
      <c r="F96" s="365"/>
      <c r="G96" s="17"/>
      <c r="H96" s="19"/>
      <c r="I96" s="18"/>
      <c r="J96" s="56"/>
      <c r="K96" s="125"/>
      <c r="L96" s="125"/>
      <c r="M96" s="365"/>
      <c r="N96" s="17"/>
      <c r="O96" s="18"/>
      <c r="P96" s="19"/>
      <c r="Q96" s="56"/>
      <c r="R96" s="135"/>
      <c r="S96" s="125"/>
      <c r="T96" s="365"/>
      <c r="U96" s="568"/>
      <c r="V96" s="569"/>
      <c r="W96" s="570"/>
      <c r="X96" s="571"/>
      <c r="Y96" s="125"/>
      <c r="Z96" s="365"/>
      <c r="AA96" s="17"/>
      <c r="AB96" s="19"/>
      <c r="AC96" s="19"/>
      <c r="AD96" s="56"/>
      <c r="AE96" s="125"/>
      <c r="AF96" s="540"/>
      <c r="AG96" s="17"/>
      <c r="AH96" s="19"/>
      <c r="AI96" s="19"/>
      <c r="AJ96" s="69"/>
      <c r="AK96" s="125"/>
      <c r="AL96" s="365"/>
      <c r="AM96" s="17"/>
      <c r="AN96" s="19"/>
      <c r="AO96" s="19"/>
      <c r="AP96" s="18"/>
      <c r="AQ96" s="287"/>
      <c r="AR96" s="288"/>
      <c r="AS96" s="51"/>
      <c r="AT96" s="339"/>
      <c r="AU96" s="20"/>
    </row>
    <row r="97" spans="1:47" s="3" customFormat="1" ht="14.25" customHeight="1">
      <c r="A97" s="8"/>
      <c r="B97" s="535">
        <v>25</v>
      </c>
      <c r="C97" s="536" t="s">
        <v>148</v>
      </c>
      <c r="D97" s="929" t="s">
        <v>148</v>
      </c>
      <c r="E97" s="929"/>
      <c r="F97" s="718" t="s">
        <v>149</v>
      </c>
      <c r="G97" s="551" t="s">
        <v>365</v>
      </c>
      <c r="H97" s="552" t="s">
        <v>410</v>
      </c>
      <c r="I97" s="553">
        <v>14</v>
      </c>
      <c r="J97" s="986">
        <v>120</v>
      </c>
      <c r="K97" s="124"/>
      <c r="L97" s="124"/>
      <c r="M97" s="31"/>
      <c r="N97" s="10"/>
      <c r="O97" s="11"/>
      <c r="P97" s="6"/>
      <c r="Q97" s="53"/>
      <c r="R97" s="124"/>
      <c r="S97" s="124"/>
      <c r="T97" s="31"/>
      <c r="U97" s="10"/>
      <c r="V97" s="262"/>
      <c r="W97" s="263"/>
      <c r="X97" s="264"/>
      <c r="Y97" s="124"/>
      <c r="Z97" s="31"/>
      <c r="AA97" s="10"/>
      <c r="AB97" s="11"/>
      <c r="AC97" s="11"/>
      <c r="AD97" s="53"/>
      <c r="AE97" s="124"/>
      <c r="AF97" s="248"/>
      <c r="AG97" s="13"/>
      <c r="AH97" s="13"/>
      <c r="AI97" s="11"/>
      <c r="AJ97" s="74"/>
      <c r="AK97" s="124" t="s">
        <v>148</v>
      </c>
      <c r="AL97" s="367" t="s">
        <v>150</v>
      </c>
      <c r="AM97" s="97" t="s">
        <v>314</v>
      </c>
      <c r="AN97" s="94"/>
      <c r="AO97" s="94"/>
      <c r="AP97" s="173"/>
      <c r="AQ97" s="285"/>
      <c r="AR97" s="286"/>
      <c r="AS97" s="50"/>
      <c r="AT97" s="338"/>
      <c r="AU97" s="12"/>
    </row>
    <row r="98" spans="1:47" s="3" customFormat="1" ht="14.25" customHeight="1">
      <c r="A98" s="28"/>
      <c r="B98" s="535"/>
      <c r="C98" s="536"/>
      <c r="D98" s="929"/>
      <c r="E98" s="929"/>
      <c r="F98" s="31"/>
      <c r="G98" s="551" t="s">
        <v>154</v>
      </c>
      <c r="H98" s="552"/>
      <c r="I98" s="553"/>
      <c r="J98" s="986"/>
      <c r="K98" s="124"/>
      <c r="L98" s="124"/>
      <c r="M98" s="31"/>
      <c r="N98" s="10"/>
      <c r="O98" s="11"/>
      <c r="P98" s="6"/>
      <c r="Q98" s="53"/>
      <c r="R98" s="124"/>
      <c r="S98" s="124"/>
      <c r="T98" s="31"/>
      <c r="U98" s="10"/>
      <c r="V98" s="262"/>
      <c r="W98" s="263"/>
      <c r="X98" s="264"/>
      <c r="Y98" s="124"/>
      <c r="Z98" s="31"/>
      <c r="AA98" s="10"/>
      <c r="AB98" s="11"/>
      <c r="AC98" s="11"/>
      <c r="AD98" s="53"/>
      <c r="AE98" s="124"/>
      <c r="AF98" s="248"/>
      <c r="AG98" s="13"/>
      <c r="AH98" s="13"/>
      <c r="AI98" s="11"/>
      <c r="AJ98" s="74"/>
      <c r="AK98" s="124"/>
      <c r="AL98" s="31"/>
      <c r="AM98" s="10" t="s">
        <v>3</v>
      </c>
      <c r="AN98" s="11" t="s">
        <v>411</v>
      </c>
      <c r="AO98" s="11">
        <v>22</v>
      </c>
      <c r="AP98" s="50" t="s">
        <v>343</v>
      </c>
      <c r="AQ98" s="285"/>
      <c r="AR98" s="286"/>
      <c r="AS98" s="50"/>
      <c r="AT98" s="338"/>
      <c r="AU98" s="12"/>
    </row>
    <row r="99" spans="1:47" s="3" customFormat="1" ht="14.25" customHeight="1">
      <c r="A99" s="28"/>
      <c r="B99" s="535"/>
      <c r="C99" s="536"/>
      <c r="D99" s="929"/>
      <c r="E99" s="929"/>
      <c r="F99" s="31"/>
      <c r="G99" s="547"/>
      <c r="H99" s="548"/>
      <c r="I99" s="549"/>
      <c r="J99" s="550"/>
      <c r="K99" s="124"/>
      <c r="L99" s="124"/>
      <c r="M99" s="31"/>
      <c r="N99" s="10"/>
      <c r="O99" s="11"/>
      <c r="P99" s="6"/>
      <c r="Q99" s="53"/>
      <c r="R99" s="124"/>
      <c r="S99" s="124"/>
      <c r="T99" s="31"/>
      <c r="U99" s="10"/>
      <c r="V99" s="262"/>
      <c r="W99" s="263"/>
      <c r="X99" s="264"/>
      <c r="Y99" s="124"/>
      <c r="Z99" s="31"/>
      <c r="AA99" s="10"/>
      <c r="AB99" s="11"/>
      <c r="AC99" s="11"/>
      <c r="AD99" s="53"/>
      <c r="AE99" s="124"/>
      <c r="AF99" s="248"/>
      <c r="AG99" s="13"/>
      <c r="AH99" s="13"/>
      <c r="AI99" s="11"/>
      <c r="AJ99" s="74"/>
      <c r="AK99" s="124"/>
      <c r="AL99" s="31"/>
      <c r="AM99" s="10"/>
      <c r="AN99" s="11"/>
      <c r="AO99" s="11"/>
      <c r="AP99" s="50"/>
      <c r="AQ99" s="285"/>
      <c r="AR99" s="286"/>
      <c r="AS99" s="50"/>
      <c r="AT99" s="338"/>
      <c r="AU99" s="12"/>
    </row>
    <row r="100" spans="1:47" s="3" customFormat="1" ht="14.25" customHeight="1" thickBot="1">
      <c r="A100" s="28"/>
      <c r="B100" s="824"/>
      <c r="C100" s="865"/>
      <c r="D100" s="933"/>
      <c r="E100" s="933"/>
      <c r="F100" s="366"/>
      <c r="G100" s="572"/>
      <c r="H100" s="573"/>
      <c r="I100" s="574"/>
      <c r="J100" s="575"/>
      <c r="K100" s="126"/>
      <c r="L100" s="126"/>
      <c r="M100" s="366"/>
      <c r="N100" s="78"/>
      <c r="O100" s="79"/>
      <c r="P100" s="77"/>
      <c r="Q100" s="76"/>
      <c r="R100" s="126"/>
      <c r="S100" s="126"/>
      <c r="T100" s="541"/>
      <c r="U100" s="78"/>
      <c r="V100" s="268"/>
      <c r="W100" s="269"/>
      <c r="X100" s="270"/>
      <c r="Y100" s="126"/>
      <c r="Z100" s="366"/>
      <c r="AA100" s="78"/>
      <c r="AB100" s="79"/>
      <c r="AC100" s="79"/>
      <c r="AD100" s="76"/>
      <c r="AE100" s="126"/>
      <c r="AF100" s="533"/>
      <c r="AG100" s="81"/>
      <c r="AH100" s="81"/>
      <c r="AI100" s="79"/>
      <c r="AJ100" s="193"/>
      <c r="AK100" s="126"/>
      <c r="AL100" s="366"/>
      <c r="AM100" s="78"/>
      <c r="AN100" s="79"/>
      <c r="AO100" s="79"/>
      <c r="AP100" s="80"/>
      <c r="AQ100" s="289"/>
      <c r="AR100" s="290"/>
      <c r="AS100" s="80"/>
      <c r="AT100" s="340"/>
      <c r="AU100" s="84"/>
    </row>
    <row r="101" spans="1:47" s="3" customFormat="1" ht="14.25" customHeight="1" thickTop="1">
      <c r="A101" s="28"/>
      <c r="B101" s="535">
        <v>26</v>
      </c>
      <c r="C101" s="536" t="s">
        <v>151</v>
      </c>
      <c r="D101" s="929"/>
      <c r="E101" s="929"/>
      <c r="F101" s="31"/>
      <c r="G101" s="10"/>
      <c r="H101" s="11"/>
      <c r="I101" s="6"/>
      <c r="J101" s="264"/>
      <c r="K101" s="124"/>
      <c r="L101" s="124"/>
      <c r="M101" s="31"/>
      <c r="N101" s="10"/>
      <c r="O101" s="11"/>
      <c r="P101" s="6"/>
      <c r="Q101" s="53"/>
      <c r="R101" s="124"/>
      <c r="S101" s="124"/>
      <c r="T101" s="31"/>
      <c r="U101" s="10"/>
      <c r="V101" s="262"/>
      <c r="W101" s="263"/>
      <c r="X101" s="264"/>
      <c r="Y101" s="124"/>
      <c r="Z101" s="31"/>
      <c r="AA101" s="10"/>
      <c r="AB101" s="11"/>
      <c r="AC101" s="11"/>
      <c r="AD101" s="53"/>
      <c r="AE101" s="124" t="s">
        <v>151</v>
      </c>
      <c r="AF101" s="248" t="s">
        <v>315</v>
      </c>
      <c r="AG101" s="15"/>
      <c r="AH101" s="13"/>
      <c r="AI101" s="11"/>
      <c r="AJ101" s="74"/>
      <c r="AK101" s="124"/>
      <c r="AL101" s="116"/>
      <c r="AM101" s="10"/>
      <c r="AN101" s="11"/>
      <c r="AO101" s="11"/>
      <c r="AP101" s="62"/>
      <c r="AQ101" s="291"/>
      <c r="AR101" s="292"/>
      <c r="AS101" s="54"/>
      <c r="AT101" s="341"/>
      <c r="AU101" s="168"/>
    </row>
    <row r="102" spans="1:47" s="3" customFormat="1" ht="14.25" customHeight="1">
      <c r="A102" s="28" t="s">
        <v>352</v>
      </c>
      <c r="B102" s="376"/>
      <c r="C102" s="536"/>
      <c r="D102" s="929"/>
      <c r="E102" s="929"/>
      <c r="F102" s="31"/>
      <c r="G102" s="10"/>
      <c r="H102" s="11"/>
      <c r="I102" s="6"/>
      <c r="J102" s="264"/>
      <c r="K102" s="124"/>
      <c r="L102" s="124"/>
      <c r="M102" s="31"/>
      <c r="N102" s="10"/>
      <c r="O102" s="11"/>
      <c r="P102" s="6"/>
      <c r="Q102" s="53"/>
      <c r="R102" s="124"/>
      <c r="S102" s="124"/>
      <c r="T102" s="31"/>
      <c r="U102" s="10"/>
      <c r="V102" s="262"/>
      <c r="W102" s="263"/>
      <c r="X102" s="264"/>
      <c r="Y102" s="124"/>
      <c r="Z102" s="31"/>
      <c r="AA102" s="10"/>
      <c r="AB102" s="11"/>
      <c r="AC102" s="11"/>
      <c r="AD102" s="53"/>
      <c r="AE102" s="124"/>
      <c r="AF102" s="248"/>
      <c r="AG102" s="15"/>
      <c r="AH102" s="13"/>
      <c r="AI102" s="11"/>
      <c r="AJ102" s="74"/>
      <c r="AK102" s="124"/>
      <c r="AL102" s="116"/>
      <c r="AM102" s="10"/>
      <c r="AN102" s="11"/>
      <c r="AO102" s="11"/>
      <c r="AP102" s="62"/>
      <c r="AQ102" s="291"/>
      <c r="AR102" s="292"/>
      <c r="AS102" s="54"/>
      <c r="AT102" s="341"/>
      <c r="AU102" s="168"/>
    </row>
    <row r="103" spans="1:47" s="3" customFormat="1" ht="14.25" customHeight="1" thickBot="1">
      <c r="A103" s="28"/>
      <c r="B103" s="783"/>
      <c r="C103" s="864"/>
      <c r="D103" s="930"/>
      <c r="E103" s="930"/>
      <c r="F103" s="365"/>
      <c r="G103" s="17"/>
      <c r="H103" s="19"/>
      <c r="I103" s="18"/>
      <c r="J103" s="267"/>
      <c r="K103" s="125"/>
      <c r="L103" s="125"/>
      <c r="M103" s="365"/>
      <c r="N103" s="17"/>
      <c r="O103" s="19"/>
      <c r="P103" s="18"/>
      <c r="Q103" s="56"/>
      <c r="R103" s="125"/>
      <c r="S103" s="125"/>
      <c r="T103" s="365"/>
      <c r="U103" s="17"/>
      <c r="V103" s="265"/>
      <c r="W103" s="266"/>
      <c r="X103" s="267"/>
      <c r="Y103" s="125"/>
      <c r="Z103" s="365"/>
      <c r="AA103" s="17"/>
      <c r="AB103" s="19"/>
      <c r="AC103" s="19"/>
      <c r="AD103" s="56"/>
      <c r="AE103" s="125"/>
      <c r="AF103" s="532"/>
      <c r="AG103" s="30"/>
      <c r="AH103" s="21"/>
      <c r="AI103" s="19"/>
      <c r="AJ103" s="192"/>
      <c r="AK103" s="125"/>
      <c r="AL103" s="365"/>
      <c r="AM103" s="17"/>
      <c r="AN103" s="19"/>
      <c r="AO103" s="19"/>
      <c r="AP103" s="18"/>
      <c r="AQ103" s="287"/>
      <c r="AR103" s="288"/>
      <c r="AS103" s="51"/>
      <c r="AT103" s="339"/>
      <c r="AU103" s="20"/>
    </row>
    <row r="104" spans="1:47" s="3" customFormat="1" ht="14.25" customHeight="1" thickTop="1">
      <c r="A104" s="28"/>
      <c r="B104" s="535">
        <v>27</v>
      </c>
      <c r="C104" s="536" t="s">
        <v>134</v>
      </c>
      <c r="D104" s="929"/>
      <c r="E104" s="929"/>
      <c r="F104" s="31"/>
      <c r="G104" s="10"/>
      <c r="H104" s="11"/>
      <c r="I104" s="6"/>
      <c r="J104" s="965"/>
      <c r="K104" s="967" t="s">
        <v>134</v>
      </c>
      <c r="L104" s="968"/>
      <c r="M104" s="1357" t="s">
        <v>503</v>
      </c>
      <c r="N104" s="333"/>
      <c r="O104" s="11"/>
      <c r="P104" s="6"/>
      <c r="Q104" s="53"/>
      <c r="R104" s="124"/>
      <c r="S104" s="124"/>
      <c r="T104" s="31"/>
      <c r="U104" s="97"/>
      <c r="V104" s="259"/>
      <c r="W104" s="260"/>
      <c r="X104" s="261"/>
      <c r="Y104" s="124"/>
      <c r="Z104" s="31"/>
      <c r="AA104" s="10"/>
      <c r="AB104" s="11"/>
      <c r="AC104" s="11"/>
      <c r="AD104" s="53"/>
      <c r="AE104" s="124"/>
      <c r="AF104" s="248"/>
      <c r="AG104" s="13"/>
      <c r="AH104" s="13"/>
      <c r="AI104" s="11"/>
      <c r="AJ104" s="74"/>
      <c r="AK104" s="124"/>
      <c r="AL104" s="31"/>
      <c r="AM104" s="10"/>
      <c r="AN104" s="11"/>
      <c r="AO104" s="11"/>
      <c r="AP104" s="6"/>
      <c r="AQ104" s="293"/>
      <c r="AR104" s="286"/>
      <c r="AS104" s="50"/>
      <c r="AT104" s="338"/>
      <c r="AU104" s="12"/>
    </row>
    <row r="105" spans="1:47" s="3" customFormat="1" ht="14.25" customHeight="1">
      <c r="A105" s="28"/>
      <c r="B105" s="376"/>
      <c r="C105" s="536"/>
      <c r="D105" s="929"/>
      <c r="E105" s="929"/>
      <c r="F105" s="31"/>
      <c r="G105" s="10"/>
      <c r="H105" s="11"/>
      <c r="I105" s="6"/>
      <c r="J105" s="9"/>
      <c r="K105" s="969"/>
      <c r="L105" s="898"/>
      <c r="M105" s="1024"/>
      <c r="N105" s="15"/>
      <c r="O105" s="11"/>
      <c r="P105" s="6"/>
      <c r="Q105" s="53"/>
      <c r="R105" s="124"/>
      <c r="S105" s="124"/>
      <c r="T105" s="31"/>
      <c r="U105" s="10"/>
      <c r="V105" s="262"/>
      <c r="W105" s="263"/>
      <c r="X105" s="264"/>
      <c r="Y105" s="124"/>
      <c r="Z105" s="31"/>
      <c r="AA105" s="10"/>
      <c r="AB105" s="11"/>
      <c r="AC105" s="11"/>
      <c r="AD105" s="53"/>
      <c r="AE105" s="124"/>
      <c r="AF105" s="248"/>
      <c r="AG105" s="13"/>
      <c r="AH105" s="13"/>
      <c r="AI105" s="11"/>
      <c r="AJ105" s="74"/>
      <c r="AK105" s="124"/>
      <c r="AL105" s="31"/>
      <c r="AM105" s="10"/>
      <c r="AN105" s="11"/>
      <c r="AO105" s="11"/>
      <c r="AP105" s="6"/>
      <c r="AQ105" s="285"/>
      <c r="AR105" s="286"/>
      <c r="AS105" s="50"/>
      <c r="AT105" s="338"/>
      <c r="AU105" s="12"/>
    </row>
    <row r="106" spans="1:47" s="3" customFormat="1" ht="13.5" thickBot="1">
      <c r="A106" s="315"/>
      <c r="B106" s="19"/>
      <c r="C106" s="51"/>
      <c r="D106" s="930"/>
      <c r="E106" s="930"/>
      <c r="F106" s="532"/>
      <c r="G106" s="17"/>
      <c r="H106" s="19"/>
      <c r="I106" s="18"/>
      <c r="J106" s="16"/>
      <c r="K106" s="1157"/>
      <c r="L106" s="916"/>
      <c r="M106" s="1025"/>
      <c r="N106" s="30"/>
      <c r="O106" s="19"/>
      <c r="P106" s="18"/>
      <c r="Q106" s="56"/>
      <c r="R106" s="125"/>
      <c r="S106" s="125"/>
      <c r="T106" s="365"/>
      <c r="U106" s="17"/>
      <c r="V106" s="265"/>
      <c r="W106" s="266"/>
      <c r="X106" s="267"/>
      <c r="Y106" s="125"/>
      <c r="Z106" s="365"/>
      <c r="AA106" s="17"/>
      <c r="AB106" s="19"/>
      <c r="AC106" s="19"/>
      <c r="AD106" s="56"/>
      <c r="AE106" s="125"/>
      <c r="AF106" s="532"/>
      <c r="AG106" s="21"/>
      <c r="AH106" s="21"/>
      <c r="AI106" s="19"/>
      <c r="AJ106" s="192"/>
      <c r="AK106" s="125"/>
      <c r="AL106" s="365"/>
      <c r="AM106" s="17"/>
      <c r="AN106" s="19"/>
      <c r="AO106" s="19"/>
      <c r="AP106" s="18"/>
      <c r="AQ106" s="287"/>
      <c r="AR106" s="288"/>
      <c r="AS106" s="51"/>
      <c r="AT106" s="339"/>
      <c r="AU106" s="20"/>
    </row>
    <row r="107" spans="1:47" s="3" customFormat="1" ht="13.5" thickTop="1">
      <c r="A107" s="28"/>
      <c r="B107" s="535">
        <v>28</v>
      </c>
      <c r="C107" s="1484" t="s">
        <v>137</v>
      </c>
      <c r="D107" s="964" t="s">
        <v>137</v>
      </c>
      <c r="E107" s="964"/>
      <c r="F107" s="534" t="s">
        <v>149</v>
      </c>
      <c r="G107" s="15"/>
      <c r="H107" s="11"/>
      <c r="I107" s="6"/>
      <c r="J107" s="53"/>
      <c r="K107" s="124"/>
      <c r="L107" s="124"/>
      <c r="M107" s="31"/>
      <c r="N107" s="10"/>
      <c r="O107" s="11"/>
      <c r="P107" s="6"/>
      <c r="Q107" s="53"/>
      <c r="R107" s="124"/>
      <c r="S107" s="124"/>
      <c r="T107" s="31"/>
      <c r="U107" s="10"/>
      <c r="V107" s="262"/>
      <c r="W107" s="263"/>
      <c r="X107" s="264"/>
      <c r="Y107" s="124"/>
      <c r="Z107" s="31"/>
      <c r="AA107" s="10"/>
      <c r="AB107" s="11"/>
      <c r="AC107" s="11"/>
      <c r="AD107" s="53"/>
      <c r="AE107" s="124"/>
      <c r="AF107" s="248"/>
      <c r="AG107" s="13"/>
      <c r="AH107" s="13"/>
      <c r="AI107" s="11"/>
      <c r="AJ107" s="74"/>
      <c r="AK107" s="124"/>
      <c r="AL107" s="116"/>
      <c r="AM107" s="10"/>
      <c r="AN107" s="11"/>
      <c r="AO107" s="11"/>
      <c r="AP107" s="6"/>
      <c r="AQ107" s="293"/>
      <c r="AR107" s="294"/>
      <c r="AS107" s="173"/>
      <c r="AT107" s="342"/>
      <c r="AU107" s="12"/>
    </row>
    <row r="108" spans="1:47" s="3" customFormat="1" ht="12.75">
      <c r="A108" s="28"/>
      <c r="B108" s="376"/>
      <c r="C108" s="284"/>
      <c r="D108" s="942"/>
      <c r="E108" s="124"/>
      <c r="F108" s="369"/>
      <c r="G108" s="15"/>
      <c r="H108" s="11"/>
      <c r="I108" s="6"/>
      <c r="J108" s="53"/>
      <c r="K108" s="124"/>
      <c r="L108" s="124"/>
      <c r="M108" s="31"/>
      <c r="N108" s="10"/>
      <c r="O108" s="11"/>
      <c r="P108" s="6"/>
      <c r="Q108" s="53"/>
      <c r="R108" s="124"/>
      <c r="S108" s="124"/>
      <c r="T108" s="31"/>
      <c r="U108" s="10"/>
      <c r="V108" s="262"/>
      <c r="W108" s="263"/>
      <c r="X108" s="264"/>
      <c r="Y108" s="124"/>
      <c r="Z108" s="31"/>
      <c r="AA108" s="10"/>
      <c r="AB108" s="11"/>
      <c r="AC108" s="11"/>
      <c r="AD108" s="53"/>
      <c r="AE108" s="124"/>
      <c r="AF108" s="248"/>
      <c r="AG108" s="13"/>
      <c r="AH108" s="13"/>
      <c r="AI108" s="11"/>
      <c r="AJ108" s="74"/>
      <c r="AK108" s="124"/>
      <c r="AL108" s="116"/>
      <c r="AM108" s="10"/>
      <c r="AN108" s="11"/>
      <c r="AO108" s="11"/>
      <c r="AP108" s="6"/>
      <c r="AQ108" s="285"/>
      <c r="AR108" s="286"/>
      <c r="AS108" s="50"/>
      <c r="AT108" s="338"/>
      <c r="AU108" s="12"/>
    </row>
    <row r="109" spans="1:47" s="18" customFormat="1" ht="13.5" thickBot="1">
      <c r="A109" s="28"/>
      <c r="B109" s="783"/>
      <c r="C109" s="786"/>
      <c r="D109" s="943"/>
      <c r="E109" s="944"/>
      <c r="F109" s="1025"/>
      <c r="G109" s="30"/>
      <c r="H109" s="19"/>
      <c r="J109" s="56"/>
      <c r="K109" s="125"/>
      <c r="L109" s="125"/>
      <c r="M109" s="365"/>
      <c r="N109" s="17"/>
      <c r="O109" s="19"/>
      <c r="Q109" s="56"/>
      <c r="R109" s="125"/>
      <c r="S109" s="125"/>
      <c r="T109" s="365"/>
      <c r="U109" s="17"/>
      <c r="V109" s="265"/>
      <c r="W109" s="266"/>
      <c r="X109" s="267"/>
      <c r="Y109" s="125"/>
      <c r="Z109" s="365"/>
      <c r="AA109" s="17"/>
      <c r="AB109" s="19"/>
      <c r="AC109" s="19"/>
      <c r="AD109" s="56"/>
      <c r="AE109" s="125"/>
      <c r="AF109" s="532"/>
      <c r="AG109" s="21"/>
      <c r="AH109" s="21"/>
      <c r="AI109" s="19"/>
      <c r="AJ109" s="192"/>
      <c r="AK109" s="125"/>
      <c r="AL109" s="365"/>
      <c r="AM109" s="17"/>
      <c r="AN109" s="19"/>
      <c r="AO109" s="19"/>
      <c r="AQ109" s="287"/>
      <c r="AR109" s="288"/>
      <c r="AS109" s="51"/>
      <c r="AT109" s="339"/>
      <c r="AU109" s="20"/>
    </row>
    <row r="110" ht="13.5" thickTop="1"/>
    <row r="111" spans="10:42" ht="12.75">
      <c r="J111" s="107"/>
      <c r="K111" s="221"/>
      <c r="L111" s="221"/>
      <c r="M111" s="337"/>
      <c r="N111" s="107"/>
      <c r="O111" s="108"/>
      <c r="P111" s="107"/>
      <c r="Q111" s="107"/>
      <c r="R111" s="221"/>
      <c r="S111" s="221"/>
      <c r="T111" s="337"/>
      <c r="U111" s="107"/>
      <c r="V111" s="108"/>
      <c r="W111" s="107"/>
      <c r="X111" s="107"/>
      <c r="Y111" s="221"/>
      <c r="AE111" s="221"/>
      <c r="AF111" s="337"/>
      <c r="AG111" s="107"/>
      <c r="AH111" s="107"/>
      <c r="AI111" s="107"/>
      <c r="AJ111" s="107"/>
      <c r="AP111" s="107"/>
    </row>
    <row r="112" spans="10:36" ht="12.75">
      <c r="J112" s="107"/>
      <c r="K112" s="221"/>
      <c r="L112" s="221"/>
      <c r="M112" s="337"/>
      <c r="N112" s="107"/>
      <c r="O112" s="108"/>
      <c r="P112" s="107"/>
      <c r="Q112" s="107"/>
      <c r="R112" s="221"/>
      <c r="S112" s="221"/>
      <c r="T112" s="337"/>
      <c r="U112" s="107"/>
      <c r="V112" s="108"/>
      <c r="W112" s="107"/>
      <c r="X112" s="107"/>
      <c r="Y112" s="221"/>
      <c r="AE112" s="221"/>
      <c r="AF112" s="337"/>
      <c r="AG112" s="107"/>
      <c r="AH112" s="107"/>
      <c r="AI112" s="107"/>
      <c r="AJ112" s="107"/>
    </row>
    <row r="113" spans="10:37" ht="12.75">
      <c r="J113" s="107"/>
      <c r="K113" s="221"/>
      <c r="L113" s="221"/>
      <c r="M113" s="337"/>
      <c r="N113" s="107"/>
      <c r="O113" s="108"/>
      <c r="P113" s="107"/>
      <c r="Q113" s="107"/>
      <c r="R113" s="221"/>
      <c r="S113" s="221"/>
      <c r="T113" s="337"/>
      <c r="U113" s="107"/>
      <c r="V113" s="108"/>
      <c r="W113" s="107"/>
      <c r="X113" s="107"/>
      <c r="Y113" s="221"/>
      <c r="AD113" s="107"/>
      <c r="AE113" s="221"/>
      <c r="AF113" s="337"/>
      <c r="AG113" s="107"/>
      <c r="AH113" s="107"/>
      <c r="AI113" s="107"/>
      <c r="AJ113" s="107"/>
      <c r="AK113" s="221"/>
    </row>
    <row r="141" ht="12.75">
      <c r="N141" s="2113">
        <f>O325</f>
        <v>0</v>
      </c>
    </row>
    <row r="142" ht="12.75">
      <c r="N142" s="2113"/>
    </row>
    <row r="150" spans="1:44" ht="12.75">
      <c r="A150" s="708"/>
      <c r="B150" s="708"/>
      <c r="C150" s="708"/>
      <c r="F150" s="710"/>
      <c r="G150" s="708"/>
      <c r="H150" s="711"/>
      <c r="I150" s="711"/>
      <c r="J150" s="711"/>
      <c r="K150" s="709"/>
      <c r="L150" s="709"/>
      <c r="M150" s="711"/>
      <c r="N150" s="709"/>
      <c r="O150" s="711"/>
      <c r="P150" s="711"/>
      <c r="Q150" s="711"/>
      <c r="R150" s="709"/>
      <c r="S150" s="709"/>
      <c r="T150" s="711"/>
      <c r="U150" s="709"/>
      <c r="V150" s="711"/>
      <c r="W150" s="711"/>
      <c r="X150" s="711"/>
      <c r="Y150" s="709"/>
      <c r="Z150" s="711"/>
      <c r="AA150" s="709"/>
      <c r="AB150" s="711"/>
      <c r="AC150" s="711"/>
      <c r="AD150" s="711"/>
      <c r="AE150" s="709"/>
      <c r="AF150" s="710"/>
      <c r="AG150" s="708"/>
      <c r="AH150" s="708"/>
      <c r="AI150" s="708"/>
      <c r="AJ150" s="758" t="s">
        <v>563</v>
      </c>
      <c r="AK150" s="709"/>
      <c r="AL150" s="710"/>
      <c r="AM150" s="708"/>
      <c r="AN150" s="709"/>
      <c r="AO150" s="708"/>
      <c r="AP150" s="708"/>
      <c r="AQ150" s="708"/>
      <c r="AR150" s="708"/>
    </row>
    <row r="151" spans="1:43" ht="12.75">
      <c r="A151" s="3"/>
      <c r="B151" s="3"/>
      <c r="C151" s="3"/>
      <c r="F151" s="116">
        <f aca="true" t="shared" si="0" ref="F151:F157">COUNTIF($D$5:$D$146,G151)</f>
        <v>0</v>
      </c>
      <c r="G151" s="3" t="s">
        <v>151</v>
      </c>
      <c r="I151" s="3"/>
      <c r="J151" s="216"/>
      <c r="M151" s="116">
        <f aca="true" t="shared" si="1" ref="M151:M157">COUNTIF($K$5:$K$146,N151)</f>
        <v>0</v>
      </c>
      <c r="N151" s="3" t="s">
        <v>151</v>
      </c>
      <c r="P151" s="3"/>
      <c r="Q151" s="3"/>
      <c r="T151" s="116">
        <f aca="true" t="shared" si="2" ref="T151:T157">COUNTIF($R$5:$R$146,U151)</f>
        <v>0</v>
      </c>
      <c r="U151" s="3" t="s">
        <v>151</v>
      </c>
      <c r="W151" s="3"/>
      <c r="X151" s="3"/>
      <c r="Z151" s="116">
        <f aca="true" t="shared" si="3" ref="Z151:Z157">COUNTIF($Y$5:$Y$146,AA151)</f>
        <v>1</v>
      </c>
      <c r="AA151" s="3" t="s">
        <v>151</v>
      </c>
      <c r="AC151" s="3"/>
      <c r="AD151" s="3"/>
      <c r="AF151" s="116">
        <f aca="true" t="shared" si="4" ref="AF151:AF157">COUNTIF($AE$5:$AE$146,AG151)</f>
        <v>3</v>
      </c>
      <c r="AG151" s="3" t="s">
        <v>151</v>
      </c>
      <c r="AH151" s="3"/>
      <c r="AI151" s="3"/>
      <c r="AJ151" s="757">
        <f>F151+M151+T151+Z151+AF151</f>
        <v>4</v>
      </c>
      <c r="AL151" s="116">
        <f aca="true" t="shared" si="5" ref="AL151:AL157">COUNTIF($AK$5:$AK$146,AM151)</f>
        <v>0</v>
      </c>
      <c r="AM151" s="3" t="s">
        <v>151</v>
      </c>
      <c r="AO151" s="3"/>
      <c r="AP151" s="3"/>
      <c r="AQ151" s="3"/>
    </row>
    <row r="152" spans="1:43" ht="12.75">
      <c r="A152" s="3"/>
      <c r="B152" s="3"/>
      <c r="C152" s="3"/>
      <c r="F152" s="116">
        <f t="shared" si="0"/>
        <v>0</v>
      </c>
      <c r="G152" s="3" t="s">
        <v>134</v>
      </c>
      <c r="I152" s="3"/>
      <c r="J152" s="216"/>
      <c r="M152" s="116">
        <f t="shared" si="1"/>
        <v>1</v>
      </c>
      <c r="N152" s="3" t="s">
        <v>134</v>
      </c>
      <c r="P152" s="3"/>
      <c r="Q152" s="3"/>
      <c r="T152" s="116">
        <f t="shared" si="2"/>
        <v>3</v>
      </c>
      <c r="U152" s="3" t="s">
        <v>134</v>
      </c>
      <c r="W152" s="3"/>
      <c r="X152" s="3"/>
      <c r="Z152" s="116">
        <f t="shared" si="3"/>
        <v>0</v>
      </c>
      <c r="AA152" s="3" t="s">
        <v>134</v>
      </c>
      <c r="AC152" s="3"/>
      <c r="AD152" s="3"/>
      <c r="AF152" s="116">
        <f t="shared" si="4"/>
        <v>0</v>
      </c>
      <c r="AG152" s="3" t="s">
        <v>134</v>
      </c>
      <c r="AH152" s="3"/>
      <c r="AI152" s="3"/>
      <c r="AJ152" s="757">
        <f aca="true" t="shared" si="6" ref="AJ152:AJ159">F152+M152+T152+Z152+AF152</f>
        <v>4</v>
      </c>
      <c r="AL152" s="116">
        <f t="shared" si="5"/>
        <v>0</v>
      </c>
      <c r="AM152" s="3" t="s">
        <v>134</v>
      </c>
      <c r="AO152" s="3"/>
      <c r="AP152" s="3"/>
      <c r="AQ152" s="3"/>
    </row>
    <row r="153" spans="1:43" ht="12.75">
      <c r="A153" s="3"/>
      <c r="B153" s="3"/>
      <c r="C153" s="3"/>
      <c r="F153" s="116">
        <f t="shared" si="0"/>
        <v>4</v>
      </c>
      <c r="G153" s="3" t="s">
        <v>137</v>
      </c>
      <c r="I153" s="3"/>
      <c r="J153" s="216"/>
      <c r="M153" s="116">
        <f t="shared" si="1"/>
        <v>0</v>
      </c>
      <c r="N153" s="3" t="s">
        <v>137</v>
      </c>
      <c r="P153" s="3"/>
      <c r="Q153" s="3"/>
      <c r="T153" s="116">
        <f t="shared" si="2"/>
        <v>0</v>
      </c>
      <c r="U153" s="3" t="s">
        <v>137</v>
      </c>
      <c r="W153" s="3"/>
      <c r="X153" s="3"/>
      <c r="Z153" s="116">
        <f t="shared" si="3"/>
        <v>0</v>
      </c>
      <c r="AA153" s="3" t="s">
        <v>137</v>
      </c>
      <c r="AC153" s="3"/>
      <c r="AD153" s="3"/>
      <c r="AF153" s="116">
        <f t="shared" si="4"/>
        <v>0</v>
      </c>
      <c r="AG153" s="3" t="s">
        <v>137</v>
      </c>
      <c r="AH153" s="3"/>
      <c r="AI153" s="3"/>
      <c r="AJ153" s="757">
        <f t="shared" si="6"/>
        <v>4</v>
      </c>
      <c r="AL153" s="116">
        <f t="shared" si="5"/>
        <v>0</v>
      </c>
      <c r="AM153" s="3" t="s">
        <v>137</v>
      </c>
      <c r="AO153" s="3"/>
      <c r="AP153" s="3"/>
      <c r="AQ153" s="3"/>
    </row>
    <row r="154" spans="1:43" ht="12.75">
      <c r="A154" s="3"/>
      <c r="B154" s="3"/>
      <c r="C154" s="3"/>
      <c r="F154" s="116">
        <f t="shared" si="0"/>
        <v>0</v>
      </c>
      <c r="G154" s="3" t="s">
        <v>140</v>
      </c>
      <c r="I154" s="3"/>
      <c r="J154" s="216"/>
      <c r="M154" s="116">
        <f t="shared" si="1"/>
        <v>0</v>
      </c>
      <c r="N154" s="3" t="s">
        <v>140</v>
      </c>
      <c r="P154" s="3"/>
      <c r="Q154" s="3"/>
      <c r="T154" s="116">
        <f t="shared" si="2"/>
        <v>4</v>
      </c>
      <c r="U154" s="3" t="s">
        <v>140</v>
      </c>
      <c r="W154" s="3"/>
      <c r="X154" s="3"/>
      <c r="Z154" s="116">
        <f t="shared" si="3"/>
        <v>0</v>
      </c>
      <c r="AA154" s="3" t="s">
        <v>140</v>
      </c>
      <c r="AC154" s="3"/>
      <c r="AD154" s="3"/>
      <c r="AF154" s="116">
        <f t="shared" si="4"/>
        <v>0</v>
      </c>
      <c r="AG154" s="3" t="s">
        <v>140</v>
      </c>
      <c r="AH154" s="3"/>
      <c r="AI154" s="3"/>
      <c r="AJ154" s="757">
        <f t="shared" si="6"/>
        <v>4</v>
      </c>
      <c r="AL154" s="116">
        <f t="shared" si="5"/>
        <v>0</v>
      </c>
      <c r="AM154" s="3" t="s">
        <v>140</v>
      </c>
      <c r="AO154" s="3"/>
      <c r="AP154" s="3"/>
      <c r="AQ154" s="3"/>
    </row>
    <row r="155" spans="1:43" ht="12.75">
      <c r="A155" s="3"/>
      <c r="B155" s="3"/>
      <c r="C155" s="3"/>
      <c r="F155" s="116">
        <f t="shared" si="0"/>
        <v>2</v>
      </c>
      <c r="G155" s="3" t="s">
        <v>142</v>
      </c>
      <c r="I155" s="3"/>
      <c r="J155" s="216"/>
      <c r="M155" s="116">
        <f t="shared" si="1"/>
        <v>0</v>
      </c>
      <c r="N155" s="3" t="s">
        <v>142</v>
      </c>
      <c r="P155" s="3"/>
      <c r="Q155" s="3"/>
      <c r="T155" s="116">
        <f t="shared" si="2"/>
        <v>0</v>
      </c>
      <c r="U155" s="3" t="s">
        <v>142</v>
      </c>
      <c r="W155" s="3"/>
      <c r="X155" s="3"/>
      <c r="Z155" s="116">
        <f t="shared" si="3"/>
        <v>4</v>
      </c>
      <c r="AA155" s="3" t="s">
        <v>142</v>
      </c>
      <c r="AC155" s="3"/>
      <c r="AD155" s="3"/>
      <c r="AF155" s="116">
        <f t="shared" si="4"/>
        <v>0</v>
      </c>
      <c r="AG155" s="3" t="s">
        <v>142</v>
      </c>
      <c r="AH155" s="3"/>
      <c r="AI155" s="3"/>
      <c r="AJ155" s="757">
        <f t="shared" si="6"/>
        <v>6</v>
      </c>
      <c r="AL155" s="116">
        <f t="shared" si="5"/>
        <v>0</v>
      </c>
      <c r="AM155" s="3" t="s">
        <v>142</v>
      </c>
      <c r="AO155" s="3"/>
      <c r="AP155" s="3"/>
      <c r="AQ155" s="3"/>
    </row>
    <row r="156" spans="1:43" ht="12.75">
      <c r="A156" s="3"/>
      <c r="B156" s="3"/>
      <c r="C156" s="3"/>
      <c r="F156" s="116">
        <f t="shared" si="0"/>
        <v>0</v>
      </c>
      <c r="G156" s="3" t="s">
        <v>144</v>
      </c>
      <c r="I156" s="3"/>
      <c r="J156" s="216"/>
      <c r="M156" s="116">
        <f t="shared" si="1"/>
        <v>4</v>
      </c>
      <c r="N156" s="3" t="s">
        <v>144</v>
      </c>
      <c r="P156" s="3"/>
      <c r="Q156" s="3"/>
      <c r="T156" s="116">
        <f t="shared" si="2"/>
        <v>4</v>
      </c>
      <c r="U156" s="3" t="s">
        <v>144</v>
      </c>
      <c r="W156" s="3"/>
      <c r="X156" s="3"/>
      <c r="Z156" s="116">
        <f t="shared" si="3"/>
        <v>0</v>
      </c>
      <c r="AA156" s="3" t="s">
        <v>144</v>
      </c>
      <c r="AC156" s="3"/>
      <c r="AD156" s="3"/>
      <c r="AF156" s="116">
        <f t="shared" si="4"/>
        <v>0</v>
      </c>
      <c r="AG156" s="3" t="s">
        <v>144</v>
      </c>
      <c r="AH156" s="3"/>
      <c r="AI156" s="3"/>
      <c r="AJ156" s="757">
        <f t="shared" si="6"/>
        <v>8</v>
      </c>
      <c r="AL156" s="116">
        <f t="shared" si="5"/>
        <v>0</v>
      </c>
      <c r="AM156" s="3" t="s">
        <v>144</v>
      </c>
      <c r="AO156" s="3"/>
      <c r="AP156" s="3"/>
      <c r="AQ156" s="3"/>
    </row>
    <row r="157" spans="1:43" ht="12.75">
      <c r="A157" s="3"/>
      <c r="B157" s="3"/>
      <c r="C157" s="3"/>
      <c r="F157" s="116">
        <f t="shared" si="0"/>
        <v>4</v>
      </c>
      <c r="G157" s="3" t="s">
        <v>148</v>
      </c>
      <c r="I157" s="3"/>
      <c r="J157" s="216"/>
      <c r="M157" s="116">
        <f t="shared" si="1"/>
        <v>0</v>
      </c>
      <c r="N157" s="3" t="s">
        <v>148</v>
      </c>
      <c r="P157" s="3"/>
      <c r="Q157" s="3"/>
      <c r="T157" s="116">
        <f t="shared" si="2"/>
        <v>0</v>
      </c>
      <c r="U157" s="3" t="s">
        <v>148</v>
      </c>
      <c r="W157" s="3"/>
      <c r="X157" s="3"/>
      <c r="Z157" s="116">
        <f t="shared" si="3"/>
        <v>0</v>
      </c>
      <c r="AA157" s="3" t="s">
        <v>148</v>
      </c>
      <c r="AC157" s="3"/>
      <c r="AD157" s="3"/>
      <c r="AF157" s="116">
        <f t="shared" si="4"/>
        <v>0</v>
      </c>
      <c r="AG157" s="3" t="s">
        <v>148</v>
      </c>
      <c r="AH157" s="3"/>
      <c r="AI157" s="3"/>
      <c r="AJ157" s="757">
        <f t="shared" si="6"/>
        <v>4</v>
      </c>
      <c r="AL157" s="116">
        <f t="shared" si="5"/>
        <v>4</v>
      </c>
      <c r="AM157" s="3" t="s">
        <v>148</v>
      </c>
      <c r="AO157" s="3"/>
      <c r="AP157" s="3"/>
      <c r="AQ157" s="3"/>
    </row>
    <row r="158" spans="1:43" ht="12.75">
      <c r="A158" s="3"/>
      <c r="B158" s="3"/>
      <c r="C158" s="3"/>
      <c r="F158" s="116"/>
      <c r="G158" s="3"/>
      <c r="I158" s="3"/>
      <c r="J158" s="216"/>
      <c r="M158" s="116"/>
      <c r="N158" s="3"/>
      <c r="P158" s="3"/>
      <c r="Q158" s="3"/>
      <c r="T158" s="116"/>
      <c r="U158" s="3"/>
      <c r="W158" s="3"/>
      <c r="X158" s="3"/>
      <c r="AA158" s="3"/>
      <c r="AC158" s="3"/>
      <c r="AD158" s="3"/>
      <c r="AF158" s="116"/>
      <c r="AG158" s="3"/>
      <c r="AH158" s="3"/>
      <c r="AI158" s="3"/>
      <c r="AJ158" s="3"/>
      <c r="AL158" s="116"/>
      <c r="AM158" s="3"/>
      <c r="AO158" s="3"/>
      <c r="AP158" s="3"/>
      <c r="AQ158" s="3"/>
    </row>
    <row r="159" spans="1:43" ht="12.75">
      <c r="A159" s="3"/>
      <c r="B159" s="3"/>
      <c r="C159" s="3"/>
      <c r="F159" s="721">
        <f>SUM(F151:F157)</f>
        <v>10</v>
      </c>
      <c r="G159" s="721" t="s">
        <v>291</v>
      </c>
      <c r="H159" s="721"/>
      <c r="I159" s="722"/>
      <c r="J159" s="721"/>
      <c r="K159" s="722"/>
      <c r="L159" s="722"/>
      <c r="M159" s="721">
        <f>SUM(M151:M157)</f>
        <v>5</v>
      </c>
      <c r="N159" s="721" t="s">
        <v>291</v>
      </c>
      <c r="O159" s="722"/>
      <c r="P159" s="722"/>
      <c r="Q159" s="722"/>
      <c r="R159" s="722"/>
      <c r="S159" s="722"/>
      <c r="T159" s="721">
        <f>SUM(T151:T157)</f>
        <v>11</v>
      </c>
      <c r="U159" s="721" t="s">
        <v>291</v>
      </c>
      <c r="V159" s="722"/>
      <c r="W159" s="722"/>
      <c r="X159" s="722"/>
      <c r="Y159" s="722"/>
      <c r="Z159" s="721">
        <f>SUM(Z151:Z157)</f>
        <v>5</v>
      </c>
      <c r="AA159" s="721" t="s">
        <v>291</v>
      </c>
      <c r="AB159" s="722"/>
      <c r="AC159" s="722"/>
      <c r="AD159" s="722"/>
      <c r="AE159" s="722"/>
      <c r="AF159" s="721">
        <f>SUM(AF151:AF157)</f>
        <v>3</v>
      </c>
      <c r="AG159" s="721" t="s">
        <v>291</v>
      </c>
      <c r="AH159" s="722"/>
      <c r="AI159" s="722"/>
      <c r="AJ159" s="757">
        <f t="shared" si="6"/>
        <v>34</v>
      </c>
      <c r="AK159" s="722"/>
      <c r="AL159" s="721">
        <f>SUM(AL151:AL157)</f>
        <v>4</v>
      </c>
      <c r="AM159" s="721" t="s">
        <v>291</v>
      </c>
      <c r="AO159" s="3"/>
      <c r="AP159" s="116">
        <f>F159+M159+T159+Z159+AF159+AL159</f>
        <v>38</v>
      </c>
      <c r="AQ159" s="116" t="s">
        <v>557</v>
      </c>
    </row>
    <row r="160" spans="1:43" ht="12.75">
      <c r="A160" s="3"/>
      <c r="B160" s="3"/>
      <c r="C160" s="3"/>
      <c r="F160" s="116"/>
      <c r="G160" s="3"/>
      <c r="I160" s="3"/>
      <c r="J160" s="3"/>
      <c r="M160" s="116"/>
      <c r="N160" s="3"/>
      <c r="P160" s="3"/>
      <c r="Q160" s="3"/>
      <c r="T160" s="116"/>
      <c r="U160" s="3"/>
      <c r="W160" s="3"/>
      <c r="X160" s="3"/>
      <c r="AA160" s="3"/>
      <c r="AC160" s="3"/>
      <c r="AD160" s="3"/>
      <c r="AF160" s="116"/>
      <c r="AG160" s="3"/>
      <c r="AH160" s="3"/>
      <c r="AI160" s="3"/>
      <c r="AJ160" s="3"/>
      <c r="AL160" s="116"/>
      <c r="AM160" s="3"/>
      <c r="AO160" s="3"/>
      <c r="AP160" s="3"/>
      <c r="AQ160" s="3"/>
    </row>
    <row r="161" spans="1:43" ht="12.75">
      <c r="A161" s="3"/>
      <c r="B161" s="3"/>
      <c r="C161" s="3"/>
      <c r="F161" s="116"/>
      <c r="G161" s="3"/>
      <c r="I161" s="3"/>
      <c r="J161" s="3"/>
      <c r="M161" s="116"/>
      <c r="N161" s="3"/>
      <c r="P161" s="3"/>
      <c r="Q161" s="3"/>
      <c r="T161" s="116"/>
      <c r="U161" s="3"/>
      <c r="W161" s="3"/>
      <c r="X161" s="3"/>
      <c r="AA161" s="3"/>
      <c r="AC161" s="3"/>
      <c r="AD161" s="3"/>
      <c r="AF161" s="116"/>
      <c r="AG161" s="3"/>
      <c r="AH161" s="3"/>
      <c r="AI161" s="3"/>
      <c r="AJ161" s="3"/>
      <c r="AL161" s="116"/>
      <c r="AM161" s="3"/>
      <c r="AO161" s="3"/>
      <c r="AP161" s="3"/>
      <c r="AQ161" s="3"/>
    </row>
    <row r="162" spans="1:43" ht="12.75">
      <c r="A162" s="3"/>
      <c r="B162" s="3"/>
      <c r="C162" s="3"/>
      <c r="F162" s="116"/>
      <c r="G162" s="3"/>
      <c r="I162" s="3"/>
      <c r="J162" s="3"/>
      <c r="M162" s="116"/>
      <c r="N162" s="3"/>
      <c r="P162" s="3"/>
      <c r="Q162" s="3"/>
      <c r="T162" s="116"/>
      <c r="U162" s="3"/>
      <c r="W162" s="3"/>
      <c r="X162" s="3"/>
      <c r="AA162" s="3"/>
      <c r="AC162" s="3"/>
      <c r="AD162" s="3"/>
      <c r="AF162" s="116"/>
      <c r="AG162" s="3"/>
      <c r="AH162" s="3"/>
      <c r="AI162" s="3"/>
      <c r="AJ162" s="3"/>
      <c r="AL162" s="116"/>
      <c r="AM162" s="3"/>
      <c r="AO162" s="3"/>
      <c r="AP162" s="3"/>
      <c r="AQ162" s="3"/>
    </row>
    <row r="163" spans="1:43" ht="12.75">
      <c r="A163" s="3"/>
      <c r="B163" s="3"/>
      <c r="C163" s="3"/>
      <c r="F163" s="116">
        <f>COUNTIF($F$5:$F$146,"GREY(T)")</f>
        <v>0</v>
      </c>
      <c r="G163" s="116" t="s">
        <v>554</v>
      </c>
      <c r="I163" s="3"/>
      <c r="J163" s="108"/>
      <c r="K163" s="221"/>
      <c r="L163" s="221"/>
      <c r="M163" s="116">
        <f>COUNTIF($M$5:$M$146,N163)</f>
        <v>1</v>
      </c>
      <c r="N163" s="160" t="s">
        <v>152</v>
      </c>
      <c r="O163" s="108"/>
      <c r="P163" s="108"/>
      <c r="Q163" s="108"/>
      <c r="R163" s="221"/>
      <c r="S163" s="221"/>
      <c r="T163" s="116">
        <f>COUNTIF($T$5:$T$146,U163)</f>
        <v>3</v>
      </c>
      <c r="U163" s="160" t="s">
        <v>321</v>
      </c>
      <c r="V163" s="108"/>
      <c r="W163" s="108"/>
      <c r="X163" s="108"/>
      <c r="Y163" s="221"/>
      <c r="Z163" s="116">
        <f>COUNTIF($Z$5:$Z$146,AA163)</f>
        <v>3</v>
      </c>
      <c r="AA163" s="116" t="s">
        <v>551</v>
      </c>
      <c r="AC163" s="3"/>
      <c r="AD163" s="108"/>
      <c r="AE163" s="221"/>
      <c r="AF163" s="116">
        <f>COUNTIF($AF$5:$AF$146,AG163)</f>
        <v>3</v>
      </c>
      <c r="AG163" s="160" t="s">
        <v>315</v>
      </c>
      <c r="AH163" s="108"/>
      <c r="AI163" s="108"/>
      <c r="AJ163" s="108"/>
      <c r="AK163" s="221"/>
      <c r="AL163" s="116">
        <f>COUNTIF($AL$5:$AL$146,AM163)</f>
        <v>2</v>
      </c>
      <c r="AM163" s="3" t="s">
        <v>150</v>
      </c>
      <c r="AO163" s="3"/>
      <c r="AP163" s="3"/>
      <c r="AQ163" s="3"/>
    </row>
    <row r="164" spans="1:43" ht="12.75">
      <c r="A164" s="3"/>
      <c r="B164" s="3"/>
      <c r="C164" s="3"/>
      <c r="F164" s="116">
        <f>COUNTIF($F$5:$F$146,"GREY(P)")</f>
        <v>5</v>
      </c>
      <c r="G164" s="116" t="s">
        <v>555</v>
      </c>
      <c r="I164" s="3"/>
      <c r="J164" s="3"/>
      <c r="M164" s="116">
        <f>COUNTIF($M$5:$M$146,N164)</f>
        <v>4</v>
      </c>
      <c r="N164" s="116" t="s">
        <v>503</v>
      </c>
      <c r="P164" s="3"/>
      <c r="Q164" s="3"/>
      <c r="T164" s="116">
        <f>COUNTIF($T$5:$T$146,U164)</f>
        <v>2</v>
      </c>
      <c r="U164" s="116" t="s">
        <v>322</v>
      </c>
      <c r="W164" s="3"/>
      <c r="X164" s="3"/>
      <c r="Z164" s="116">
        <f>COUNTIF($Z$5:$Z$146,AA164)</f>
        <v>2</v>
      </c>
      <c r="AA164" s="116" t="s">
        <v>552</v>
      </c>
      <c r="AC164" s="3"/>
      <c r="AD164" s="3"/>
      <c r="AF164" s="116"/>
      <c r="AG164" s="3"/>
      <c r="AH164" s="3"/>
      <c r="AI164" s="3"/>
      <c r="AJ164" s="3"/>
      <c r="AL164" s="116">
        <f>COUNTIF($AL$5:$AL147,AM164)</f>
        <v>0</v>
      </c>
      <c r="AM164" s="3" t="s">
        <v>246</v>
      </c>
      <c r="AO164" s="3"/>
      <c r="AP164" s="3"/>
      <c r="AQ164" s="3"/>
    </row>
    <row r="165" spans="1:43" ht="12.75">
      <c r="A165" s="3"/>
      <c r="B165" s="3"/>
      <c r="C165" s="3"/>
      <c r="F165" s="116">
        <f>COUNTIF($F$5:$F$146,"GREY(T/P)")</f>
        <v>0</v>
      </c>
      <c r="G165" s="116" t="s">
        <v>556</v>
      </c>
      <c r="I165" s="3"/>
      <c r="J165" s="3"/>
      <c r="M165" s="116">
        <f>COUNTIF($F$5:$F$146,N165)</f>
        <v>0</v>
      </c>
      <c r="N165" s="116" t="s">
        <v>504</v>
      </c>
      <c r="P165" s="3"/>
      <c r="Q165" s="3"/>
      <c r="T165" s="116">
        <f>COUNTIF($T$5:$T$146,U165)</f>
        <v>3</v>
      </c>
      <c r="U165" s="116" t="s">
        <v>397</v>
      </c>
      <c r="W165" s="3"/>
      <c r="X165" s="3"/>
      <c r="AA165" s="3"/>
      <c r="AC165" s="3"/>
      <c r="AD165" s="3"/>
      <c r="AF165" s="116"/>
      <c r="AG165" s="3"/>
      <c r="AH165" s="3"/>
      <c r="AI165" s="3"/>
      <c r="AJ165" s="3"/>
      <c r="AL165" s="116">
        <f>COUNTIF($AL$5:$AL147,AM165)</f>
        <v>2</v>
      </c>
      <c r="AM165" s="3" t="s">
        <v>325</v>
      </c>
      <c r="AO165" s="3"/>
      <c r="AP165" s="3"/>
      <c r="AQ165" s="3"/>
    </row>
    <row r="166" spans="1:43" ht="12.75">
      <c r="A166" s="3"/>
      <c r="B166" s="3"/>
      <c r="C166" s="3"/>
      <c r="F166" s="116">
        <f>COUNTIF($F$5:$F$146,"SCOT")</f>
        <v>5</v>
      </c>
      <c r="G166" s="116" t="s">
        <v>149</v>
      </c>
      <c r="I166" s="3"/>
      <c r="J166" s="3"/>
      <c r="M166" s="116"/>
      <c r="N166" s="116"/>
      <c r="P166" s="3"/>
      <c r="Q166" s="3"/>
      <c r="T166" s="116">
        <f>COUNTIF($T$5:$T$146,U166)</f>
        <v>2</v>
      </c>
      <c r="U166" s="116" t="s">
        <v>396</v>
      </c>
      <c r="W166" s="3"/>
      <c r="X166" s="3"/>
      <c r="AA166" s="3"/>
      <c r="AC166" s="3"/>
      <c r="AD166" s="3"/>
      <c r="AF166" s="116"/>
      <c r="AG166" s="3"/>
      <c r="AH166" s="3"/>
      <c r="AI166" s="3"/>
      <c r="AJ166" s="3"/>
      <c r="AL166" s="116"/>
      <c r="AM166" s="3"/>
      <c r="AO166" s="3"/>
      <c r="AP166" s="3"/>
      <c r="AQ166" s="3"/>
    </row>
    <row r="167" spans="1:43" ht="12.75">
      <c r="A167" s="3"/>
      <c r="B167" s="3"/>
      <c r="C167" s="3"/>
      <c r="F167" s="116"/>
      <c r="G167" s="3"/>
      <c r="I167" s="3"/>
      <c r="J167" s="3"/>
      <c r="M167" s="116"/>
      <c r="N167" s="3"/>
      <c r="P167" s="3"/>
      <c r="Q167" s="3"/>
      <c r="T167" s="116">
        <f>COUNTIF($T$5:$T$146,U167)</f>
        <v>1</v>
      </c>
      <c r="U167" s="1464" t="s">
        <v>702</v>
      </c>
      <c r="W167" s="3"/>
      <c r="X167" s="3"/>
      <c r="AA167" s="3"/>
      <c r="AC167" s="3"/>
      <c r="AD167" s="3"/>
      <c r="AF167" s="116"/>
      <c r="AG167" s="3"/>
      <c r="AH167" s="3"/>
      <c r="AI167" s="3"/>
      <c r="AJ167" s="3"/>
      <c r="AL167" s="1211"/>
      <c r="AM167" s="119"/>
      <c r="AO167" s="3"/>
      <c r="AP167" s="3"/>
      <c r="AQ167" s="3"/>
    </row>
    <row r="168" spans="1:43" ht="12.75">
      <c r="A168" s="3"/>
      <c r="B168" s="3"/>
      <c r="C168" s="3"/>
      <c r="F168" s="116"/>
      <c r="G168" s="3"/>
      <c r="I168" s="3"/>
      <c r="J168" s="3"/>
      <c r="M168" s="116"/>
      <c r="N168" s="3"/>
      <c r="P168" s="3"/>
      <c r="Q168" s="3"/>
      <c r="T168" s="116"/>
      <c r="U168" s="116"/>
      <c r="W168" s="3"/>
      <c r="X168" s="3"/>
      <c r="AA168" s="3"/>
      <c r="AC168" s="3"/>
      <c r="AD168" s="3"/>
      <c r="AF168" s="116"/>
      <c r="AG168" s="3"/>
      <c r="AH168" s="3"/>
      <c r="AI168" s="3"/>
      <c r="AJ168" s="3"/>
      <c r="AL168" s="1211"/>
      <c r="AM168" s="119"/>
      <c r="AO168" s="3"/>
      <c r="AP168" s="3"/>
      <c r="AQ168" s="3"/>
    </row>
    <row r="169" spans="1:44" ht="12.75">
      <c r="A169" s="116"/>
      <c r="B169" s="116"/>
      <c r="C169" s="116"/>
      <c r="D169" s="1153"/>
      <c r="E169" s="1153"/>
      <c r="F169" s="721">
        <f>SUM(F163:F166)</f>
        <v>10</v>
      </c>
      <c r="G169" s="721" t="s">
        <v>291</v>
      </c>
      <c r="H169" s="721"/>
      <c r="I169" s="721"/>
      <c r="J169" s="721"/>
      <c r="K169" s="721"/>
      <c r="L169" s="721"/>
      <c r="M169" s="721">
        <f>SUM(M163:M166)</f>
        <v>5</v>
      </c>
      <c r="N169" s="721" t="s">
        <v>291</v>
      </c>
      <c r="O169" s="721"/>
      <c r="P169" s="721"/>
      <c r="Q169" s="721"/>
      <c r="R169" s="721"/>
      <c r="S169" s="721"/>
      <c r="T169" s="721">
        <f>SUM(T163:T167)</f>
        <v>11</v>
      </c>
      <c r="U169" s="721" t="s">
        <v>291</v>
      </c>
      <c r="V169" s="721"/>
      <c r="W169" s="721"/>
      <c r="X169" s="721"/>
      <c r="Y169" s="721"/>
      <c r="Z169" s="721">
        <f>SUM(Z163:Z166)</f>
        <v>5</v>
      </c>
      <c r="AA169" s="721" t="s">
        <v>291</v>
      </c>
      <c r="AB169" s="721"/>
      <c r="AC169" s="721"/>
      <c r="AD169" s="721"/>
      <c r="AE169" s="721"/>
      <c r="AF169" s="721">
        <f>SUM(AF163:AF166)</f>
        <v>3</v>
      </c>
      <c r="AG169" s="721" t="s">
        <v>291</v>
      </c>
      <c r="AH169" s="721"/>
      <c r="AI169" s="721"/>
      <c r="AJ169" s="721"/>
      <c r="AK169" s="721"/>
      <c r="AL169" s="721">
        <f>SUM(AL163:AL166)</f>
        <v>4</v>
      </c>
      <c r="AM169" s="721" t="s">
        <v>291</v>
      </c>
      <c r="AN169" s="116"/>
      <c r="AO169" s="116"/>
      <c r="AP169" s="116"/>
      <c r="AQ169" s="116"/>
      <c r="AR169" s="116"/>
    </row>
    <row r="170" spans="1:44" ht="12.75">
      <c r="A170" s="3"/>
      <c r="B170" s="3"/>
      <c r="C170" s="3"/>
      <c r="F170" s="116"/>
      <c r="G170" s="3"/>
      <c r="I170" s="3"/>
      <c r="J170" s="3"/>
      <c r="M170" s="116"/>
      <c r="N170" s="3"/>
      <c r="P170" s="3"/>
      <c r="Q170" s="3"/>
      <c r="T170" s="116"/>
      <c r="U170" s="3"/>
      <c r="W170" s="3"/>
      <c r="X170" s="3"/>
      <c r="AA170" s="3"/>
      <c r="AC170" s="3"/>
      <c r="AD170" s="3"/>
      <c r="AF170" s="116"/>
      <c r="AG170" s="3"/>
      <c r="AH170" s="3"/>
      <c r="AI170" s="3"/>
      <c r="AJ170" s="3"/>
      <c r="AL170" s="1211"/>
      <c r="AM170" s="119"/>
      <c r="AO170" s="3"/>
      <c r="AP170" s="3"/>
      <c r="AQ170" s="3"/>
      <c r="AR170" s="3"/>
    </row>
    <row r="171" spans="1:43" ht="12.75">
      <c r="A171" s="116"/>
      <c r="B171" s="116"/>
      <c r="C171" s="116"/>
      <c r="D171" s="1153"/>
      <c r="E171" s="1153"/>
      <c r="F171" s="723">
        <f>SUM($F$159-$F$181)</f>
        <v>8</v>
      </c>
      <c r="G171" s="723" t="s">
        <v>268</v>
      </c>
      <c r="H171" s="723"/>
      <c r="I171" s="723"/>
      <c r="J171" s="723"/>
      <c r="K171" s="723"/>
      <c r="L171" s="723"/>
      <c r="M171" s="723">
        <f>SUM($M$159-$M$181)</f>
        <v>5</v>
      </c>
      <c r="N171" s="723"/>
      <c r="O171" s="723"/>
      <c r="P171" s="723"/>
      <c r="Q171" s="723"/>
      <c r="R171" s="723"/>
      <c r="S171" s="723"/>
      <c r="T171" s="723">
        <f>SUM($T$159-$T$181)</f>
        <v>11</v>
      </c>
      <c r="U171" s="723" t="s">
        <v>558</v>
      </c>
      <c r="V171" s="723"/>
      <c r="W171" s="723"/>
      <c r="X171" s="723"/>
      <c r="Y171" s="723"/>
      <c r="Z171" s="723"/>
      <c r="AA171" s="723"/>
      <c r="AB171" s="723"/>
      <c r="AC171" s="723"/>
      <c r="AD171" s="723"/>
      <c r="AE171" s="723"/>
      <c r="AF171" s="723"/>
      <c r="AG171" s="723"/>
      <c r="AH171" s="723"/>
      <c r="AI171" s="723"/>
      <c r="AJ171" s="723"/>
      <c r="AK171" s="723"/>
      <c r="AL171" s="723"/>
      <c r="AM171" s="723"/>
      <c r="AO171" s="3"/>
      <c r="AP171" s="3"/>
      <c r="AQ171" s="3"/>
    </row>
    <row r="172" spans="1:43" ht="13.5" thickBot="1">
      <c r="A172" s="116"/>
      <c r="B172" s="116"/>
      <c r="C172" s="116"/>
      <c r="D172" s="1153"/>
      <c r="E172" s="1153"/>
      <c r="F172" s="116"/>
      <c r="G172" s="116"/>
      <c r="H172" s="116"/>
      <c r="I172" s="116"/>
      <c r="J172" s="116"/>
      <c r="K172" s="222"/>
      <c r="L172" s="222"/>
      <c r="M172" s="116"/>
      <c r="N172" s="116"/>
      <c r="O172" s="116"/>
      <c r="P172" s="116"/>
      <c r="Q172" s="116"/>
      <c r="R172" s="222"/>
      <c r="S172" s="222"/>
      <c r="T172" s="116"/>
      <c r="U172" s="116"/>
      <c r="V172" s="116"/>
      <c r="W172" s="116"/>
      <c r="X172" s="116"/>
      <c r="Y172" s="222"/>
      <c r="AA172" s="116"/>
      <c r="AB172" s="116"/>
      <c r="AC172" s="116"/>
      <c r="AD172" s="116"/>
      <c r="AE172" s="222"/>
      <c r="AF172" s="116"/>
      <c r="AG172" s="116"/>
      <c r="AH172" s="116"/>
      <c r="AI172" s="116"/>
      <c r="AJ172" s="758" t="s">
        <v>563</v>
      </c>
      <c r="AK172" s="222"/>
      <c r="AL172" s="116"/>
      <c r="AM172" s="116"/>
      <c r="AO172" s="3"/>
      <c r="AP172" s="116"/>
      <c r="AQ172" s="116"/>
    </row>
    <row r="173" spans="1:43" ht="12.75">
      <c r="A173" s="116"/>
      <c r="B173" s="116"/>
      <c r="C173" s="116"/>
      <c r="D173" s="1153"/>
      <c r="E173" s="1153"/>
      <c r="F173" s="116">
        <f>COUNTIF($E$5:$E$146,"Mon(night)")</f>
        <v>0</v>
      </c>
      <c r="G173" s="3" t="s">
        <v>151</v>
      </c>
      <c r="H173" s="116"/>
      <c r="I173" s="116"/>
      <c r="J173" s="116"/>
      <c r="K173" s="222"/>
      <c r="L173" s="222"/>
      <c r="M173" s="116"/>
      <c r="N173" s="3" t="s">
        <v>151</v>
      </c>
      <c r="O173" s="116"/>
      <c r="P173" s="116"/>
      <c r="Q173" s="116"/>
      <c r="R173" s="222"/>
      <c r="S173" s="222"/>
      <c r="T173" s="716">
        <f>COUNTIF($S$5:$S$147,"Mon(night)")</f>
        <v>0</v>
      </c>
      <c r="U173" s="6" t="s">
        <v>151</v>
      </c>
      <c r="V173" s="31"/>
      <c r="W173" s="31"/>
      <c r="X173" s="31"/>
      <c r="Y173" s="734"/>
      <c r="Z173" s="735">
        <f>COUNTIF($S$5:$S$146,"Mon(sand)")</f>
        <v>0</v>
      </c>
      <c r="AA173" s="214" t="s">
        <v>151</v>
      </c>
      <c r="AB173" s="735"/>
      <c r="AC173" s="735"/>
      <c r="AD173" s="735"/>
      <c r="AE173" s="734"/>
      <c r="AF173" s="735"/>
      <c r="AG173" s="214"/>
      <c r="AH173" s="735"/>
      <c r="AI173" s="735"/>
      <c r="AJ173" s="757">
        <f>F173+T173</f>
        <v>0</v>
      </c>
      <c r="AK173" s="222"/>
      <c r="AL173" s="116"/>
      <c r="AM173" s="3" t="s">
        <v>151</v>
      </c>
      <c r="AO173" s="3"/>
      <c r="AP173" s="3"/>
      <c r="AQ173" s="3"/>
    </row>
    <row r="174" spans="1:43" ht="12.75">
      <c r="A174" s="116"/>
      <c r="B174" s="116"/>
      <c r="C174" s="116"/>
      <c r="D174" s="1153"/>
      <c r="E174" s="1153"/>
      <c r="F174" s="116">
        <f>COUNTIF($E$5:$E$146,"Tue(night)")</f>
        <v>0</v>
      </c>
      <c r="G174" s="3" t="s">
        <v>134</v>
      </c>
      <c r="H174" s="116"/>
      <c r="I174" s="116"/>
      <c r="J174" s="116"/>
      <c r="K174" s="222"/>
      <c r="L174" s="222"/>
      <c r="M174" s="116"/>
      <c r="N174" s="3" t="s">
        <v>134</v>
      </c>
      <c r="O174" s="116"/>
      <c r="P174" s="116"/>
      <c r="Q174" s="116"/>
      <c r="R174" s="222"/>
      <c r="S174" s="222"/>
      <c r="T174" s="716">
        <f>COUNTIF($S$5:$S$146,"Tue(night)")</f>
        <v>0</v>
      </c>
      <c r="U174" s="6" t="s">
        <v>134</v>
      </c>
      <c r="V174" s="31"/>
      <c r="W174" s="31"/>
      <c r="X174" s="31"/>
      <c r="Y174" s="127"/>
      <c r="Z174" s="31">
        <f>COUNTIF($S$5:$S$146,"Tue(sand)")</f>
        <v>0</v>
      </c>
      <c r="AA174" s="6" t="s">
        <v>134</v>
      </c>
      <c r="AB174" s="31"/>
      <c r="AC174" s="31"/>
      <c r="AD174" s="31"/>
      <c r="AE174" s="127"/>
      <c r="AF174" s="31"/>
      <c r="AG174" s="6"/>
      <c r="AH174" s="31"/>
      <c r="AI174" s="31"/>
      <c r="AJ174" s="757">
        <f aca="true" t="shared" si="7" ref="AJ174:AJ179">F174+T174</f>
        <v>0</v>
      </c>
      <c r="AK174" s="222"/>
      <c r="AL174" s="116"/>
      <c r="AM174" s="3" t="s">
        <v>134</v>
      </c>
      <c r="AO174" s="3"/>
      <c r="AP174" s="3"/>
      <c r="AQ174" s="3"/>
    </row>
    <row r="175" spans="1:43" ht="12.75">
      <c r="A175" s="116"/>
      <c r="B175" s="116"/>
      <c r="C175" s="116"/>
      <c r="D175" s="1153"/>
      <c r="E175" s="1153"/>
      <c r="F175" s="116">
        <f>COUNTIF($E$5:$E$146,"Wed(night)")</f>
        <v>0</v>
      </c>
      <c r="G175" s="3" t="s">
        <v>137</v>
      </c>
      <c r="H175" s="116"/>
      <c r="I175" s="116"/>
      <c r="J175" s="116"/>
      <c r="K175" s="222"/>
      <c r="L175" s="222"/>
      <c r="M175" s="116"/>
      <c r="N175" s="3" t="s">
        <v>137</v>
      </c>
      <c r="O175" s="116"/>
      <c r="P175" s="116"/>
      <c r="Q175" s="116"/>
      <c r="R175" s="222"/>
      <c r="S175" s="222"/>
      <c r="T175" s="716">
        <f>COUNTIF($S$5:$S$146,"Wed(night)")</f>
        <v>0</v>
      </c>
      <c r="U175" s="6" t="s">
        <v>137</v>
      </c>
      <c r="V175" s="31"/>
      <c r="W175" s="31"/>
      <c r="X175" s="31"/>
      <c r="Y175" s="127"/>
      <c r="Z175" s="31">
        <f>COUNTIF($S$5:$S$146,"Wed(sand)")</f>
        <v>0</v>
      </c>
      <c r="AA175" s="6" t="s">
        <v>137</v>
      </c>
      <c r="AB175" s="31"/>
      <c r="AC175" s="31"/>
      <c r="AD175" s="31"/>
      <c r="AE175" s="127"/>
      <c r="AF175" s="31"/>
      <c r="AG175" s="6"/>
      <c r="AH175" s="31"/>
      <c r="AI175" s="31"/>
      <c r="AJ175" s="757">
        <f t="shared" si="7"/>
        <v>0</v>
      </c>
      <c r="AK175" s="222"/>
      <c r="AL175" s="116"/>
      <c r="AM175" s="3" t="s">
        <v>137</v>
      </c>
      <c r="AO175" s="3"/>
      <c r="AP175" s="3"/>
      <c r="AQ175" s="3"/>
    </row>
    <row r="176" spans="1:43" ht="12.75">
      <c r="A176" s="116"/>
      <c r="B176" s="116"/>
      <c r="C176" s="116"/>
      <c r="D176" s="1153"/>
      <c r="E176" s="1153"/>
      <c r="F176" s="116">
        <f>COUNTIF($E$5:$E$146,"Thu(night)")</f>
        <v>0</v>
      </c>
      <c r="G176" s="3" t="s">
        <v>140</v>
      </c>
      <c r="H176" s="116"/>
      <c r="I176" s="116"/>
      <c r="J176" s="116"/>
      <c r="K176" s="222"/>
      <c r="L176" s="222"/>
      <c r="M176" s="116"/>
      <c r="N176" s="3" t="s">
        <v>140</v>
      </c>
      <c r="O176" s="116"/>
      <c r="P176" s="116"/>
      <c r="Q176" s="116"/>
      <c r="R176" s="222"/>
      <c r="S176" s="222"/>
      <c r="T176" s="716">
        <f>COUNTIF($S$5:$S$146,"Thu(night)")</f>
        <v>0</v>
      </c>
      <c r="U176" s="6" t="s">
        <v>140</v>
      </c>
      <c r="V176" s="31"/>
      <c r="W176" s="31"/>
      <c r="X176" s="31"/>
      <c r="Y176" s="127"/>
      <c r="Z176" s="31">
        <f>COUNTIF($S$5:$S$146,"Thu(sand)")</f>
        <v>0</v>
      </c>
      <c r="AA176" s="6" t="s">
        <v>140</v>
      </c>
      <c r="AB176" s="31"/>
      <c r="AC176" s="31"/>
      <c r="AD176" s="31"/>
      <c r="AE176" s="127"/>
      <c r="AF176" s="31"/>
      <c r="AG176" s="6"/>
      <c r="AH176" s="31"/>
      <c r="AI176" s="31"/>
      <c r="AJ176" s="757">
        <f t="shared" si="7"/>
        <v>0</v>
      </c>
      <c r="AK176" s="222"/>
      <c r="AL176" s="116"/>
      <c r="AM176" s="3" t="s">
        <v>140</v>
      </c>
      <c r="AO176" s="3"/>
      <c r="AP176" s="3"/>
      <c r="AQ176" s="3"/>
    </row>
    <row r="177" spans="1:43" ht="12.75">
      <c r="A177" s="116"/>
      <c r="B177" s="116"/>
      <c r="C177" s="116"/>
      <c r="D177" s="1153"/>
      <c r="E177" s="1153"/>
      <c r="F177" s="116">
        <f>COUNTIF($E$5:$E$146,"Fri(night)")</f>
        <v>2</v>
      </c>
      <c r="G177" s="3" t="s">
        <v>142</v>
      </c>
      <c r="H177" s="116"/>
      <c r="I177" s="116"/>
      <c r="J177" s="116"/>
      <c r="K177" s="222"/>
      <c r="L177" s="222"/>
      <c r="M177" s="116"/>
      <c r="N177" s="3" t="s">
        <v>142</v>
      </c>
      <c r="O177" s="116"/>
      <c r="P177" s="116"/>
      <c r="Q177" s="116"/>
      <c r="R177" s="222"/>
      <c r="S177" s="222"/>
      <c r="T177" s="716">
        <f>COUNTIF($S$5:$S$146,"Fri(night)")</f>
        <v>0</v>
      </c>
      <c r="U177" s="6" t="s">
        <v>142</v>
      </c>
      <c r="V177" s="31"/>
      <c r="W177" s="31"/>
      <c r="X177" s="31"/>
      <c r="Y177" s="127"/>
      <c r="Z177" s="31">
        <f>COUNTIF($S$5:$S$146,"Fri(sand)")</f>
        <v>0</v>
      </c>
      <c r="AA177" s="6" t="s">
        <v>142</v>
      </c>
      <c r="AB177" s="31"/>
      <c r="AC177" s="31"/>
      <c r="AD177" s="31"/>
      <c r="AE177" s="127"/>
      <c r="AF177" s="31"/>
      <c r="AG177" s="6"/>
      <c r="AH177" s="31"/>
      <c r="AI177" s="31"/>
      <c r="AJ177" s="757">
        <f t="shared" si="7"/>
        <v>2</v>
      </c>
      <c r="AK177" s="222"/>
      <c r="AL177" s="116"/>
      <c r="AM177" s="3" t="s">
        <v>142</v>
      </c>
      <c r="AO177" s="3"/>
      <c r="AP177" s="3"/>
      <c r="AQ177" s="3"/>
    </row>
    <row r="178" spans="1:43" ht="12.75">
      <c r="A178" s="116"/>
      <c r="B178" s="116"/>
      <c r="C178" s="116"/>
      <c r="D178" s="1153"/>
      <c r="E178" s="1153"/>
      <c r="F178" s="116">
        <f>COUNTIF($E$5:$E$146,"Sat(night)")</f>
        <v>0</v>
      </c>
      <c r="G178" s="3" t="s">
        <v>144</v>
      </c>
      <c r="H178" s="116"/>
      <c r="I178" s="116"/>
      <c r="J178" s="116"/>
      <c r="K178" s="222"/>
      <c r="L178" s="222"/>
      <c r="M178" s="116"/>
      <c r="N178" s="3" t="s">
        <v>144</v>
      </c>
      <c r="O178" s="116"/>
      <c r="P178" s="116"/>
      <c r="Q178" s="116"/>
      <c r="R178" s="222"/>
      <c r="S178" s="222"/>
      <c r="T178" s="716">
        <f>COUNTIF($S$5:$S$146,"Sat(night)")</f>
        <v>0</v>
      </c>
      <c r="U178" s="6" t="s">
        <v>144</v>
      </c>
      <c r="V178" s="31"/>
      <c r="W178" s="31"/>
      <c r="X178" s="31"/>
      <c r="Y178" s="127"/>
      <c r="Z178" s="31">
        <f>COUNTIF($S$5:$S$146,"Sat(sand)")</f>
        <v>0</v>
      </c>
      <c r="AA178" s="6" t="s">
        <v>144</v>
      </c>
      <c r="AB178" s="31"/>
      <c r="AC178" s="31"/>
      <c r="AD178" s="31"/>
      <c r="AE178" s="127"/>
      <c r="AF178" s="31"/>
      <c r="AG178" s="6"/>
      <c r="AH178" s="31"/>
      <c r="AI178" s="31"/>
      <c r="AJ178" s="757">
        <f t="shared" si="7"/>
        <v>0</v>
      </c>
      <c r="AK178" s="222"/>
      <c r="AL178" s="116"/>
      <c r="AM178" s="3" t="s">
        <v>144</v>
      </c>
      <c r="AO178" s="3"/>
      <c r="AP178" s="3"/>
      <c r="AQ178" s="3"/>
    </row>
    <row r="179" spans="1:43" ht="12.75">
      <c r="A179" s="116"/>
      <c r="B179" s="116"/>
      <c r="C179" s="116"/>
      <c r="D179" s="1153"/>
      <c r="E179" s="1153"/>
      <c r="F179" s="116">
        <f>COUNTIF($E$5:$E$146,"Sun(night)")</f>
        <v>0</v>
      </c>
      <c r="G179" s="3" t="s">
        <v>148</v>
      </c>
      <c r="H179" s="116"/>
      <c r="I179" s="116"/>
      <c r="J179" s="116"/>
      <c r="K179" s="222"/>
      <c r="L179" s="222"/>
      <c r="M179" s="116"/>
      <c r="N179" s="3" t="s">
        <v>148</v>
      </c>
      <c r="O179" s="116"/>
      <c r="P179" s="116"/>
      <c r="Q179" s="116"/>
      <c r="R179" s="222"/>
      <c r="S179" s="222"/>
      <c r="T179" s="716">
        <f>COUNTIF($S$5:$S$146,"Sun(night)")</f>
        <v>0</v>
      </c>
      <c r="U179" s="6" t="s">
        <v>148</v>
      </c>
      <c r="V179" s="31"/>
      <c r="W179" s="31"/>
      <c r="X179" s="31"/>
      <c r="Y179" s="127"/>
      <c r="Z179" s="31">
        <f>COUNTIF($S$5:$S$146,"Sun(sand)")</f>
        <v>0</v>
      </c>
      <c r="AA179" s="6" t="s">
        <v>148</v>
      </c>
      <c r="AB179" s="31"/>
      <c r="AC179" s="31"/>
      <c r="AD179" s="31"/>
      <c r="AE179" s="127"/>
      <c r="AF179" s="31"/>
      <c r="AG179" s="6"/>
      <c r="AH179" s="31"/>
      <c r="AI179" s="31"/>
      <c r="AJ179" s="757">
        <f t="shared" si="7"/>
        <v>0</v>
      </c>
      <c r="AK179" s="222"/>
      <c r="AL179" s="116"/>
      <c r="AM179" s="3" t="s">
        <v>148</v>
      </c>
      <c r="AO179" s="3"/>
      <c r="AP179" s="3"/>
      <c r="AQ179" s="3"/>
    </row>
    <row r="180" spans="1:43" ht="12.75">
      <c r="A180" s="116"/>
      <c r="B180" s="116"/>
      <c r="C180" s="116"/>
      <c r="D180" s="1153"/>
      <c r="E180" s="1153"/>
      <c r="F180" s="116"/>
      <c r="G180" s="116"/>
      <c r="H180" s="116"/>
      <c r="I180" s="116"/>
      <c r="J180" s="116"/>
      <c r="K180" s="222"/>
      <c r="L180" s="222"/>
      <c r="M180" s="116"/>
      <c r="N180" s="116"/>
      <c r="O180" s="116"/>
      <c r="P180" s="116"/>
      <c r="Q180" s="116"/>
      <c r="R180" s="222"/>
      <c r="S180" s="222"/>
      <c r="T180" s="716"/>
      <c r="U180" s="31"/>
      <c r="V180" s="31"/>
      <c r="W180" s="31"/>
      <c r="X180" s="31"/>
      <c r="Y180" s="127"/>
      <c r="Z180" s="31"/>
      <c r="AA180" s="31"/>
      <c r="AB180" s="31"/>
      <c r="AC180" s="31"/>
      <c r="AD180" s="31"/>
      <c r="AE180" s="127"/>
      <c r="AF180" s="31"/>
      <c r="AG180" s="31"/>
      <c r="AH180" s="31"/>
      <c r="AI180" s="31"/>
      <c r="AJ180" s="153"/>
      <c r="AK180" s="222"/>
      <c r="AL180" s="116"/>
      <c r="AM180" s="116"/>
      <c r="AO180" s="3"/>
      <c r="AP180" s="3"/>
      <c r="AQ180" s="3"/>
    </row>
    <row r="181" spans="1:43" ht="12.75">
      <c r="A181" s="3"/>
      <c r="B181" s="3"/>
      <c r="C181" s="3"/>
      <c r="F181" s="724">
        <f>COUNTIF($F$5:$F$140,"(night)")</f>
        <v>2</v>
      </c>
      <c r="G181" s="724" t="s">
        <v>269</v>
      </c>
      <c r="H181" s="724"/>
      <c r="I181" s="724"/>
      <c r="J181" s="724"/>
      <c r="K181" s="724"/>
      <c r="L181" s="724"/>
      <c r="M181" s="724">
        <f>COUNTIF($F$5:$F$140,N181)</f>
        <v>0</v>
      </c>
      <c r="N181" s="724"/>
      <c r="O181" s="724"/>
      <c r="P181" s="724"/>
      <c r="Q181" s="724"/>
      <c r="R181" s="724"/>
      <c r="S181" s="724"/>
      <c r="T181" s="736">
        <f>COUNTIF($T$5:$T$140,U181)</f>
        <v>0</v>
      </c>
      <c r="U181" s="737" t="s">
        <v>269</v>
      </c>
      <c r="V181" s="738"/>
      <c r="W181" s="738"/>
      <c r="X181" s="738"/>
      <c r="Y181" s="738"/>
      <c r="Z181" s="737">
        <f>Z173+Z174+Z175+Z176+Z177+Z178+Z179</f>
        <v>0</v>
      </c>
      <c r="AA181" s="737" t="s">
        <v>560</v>
      </c>
      <c r="AB181" s="738"/>
      <c r="AC181" s="738"/>
      <c r="AD181" s="738"/>
      <c r="AE181" s="738"/>
      <c r="AF181" s="737">
        <f>AF173+AF174+AF175+AF176+AF177+AF178+AF179</f>
        <v>0</v>
      </c>
      <c r="AG181" s="737" t="s">
        <v>561</v>
      </c>
      <c r="AH181" s="738"/>
      <c r="AI181" s="738"/>
      <c r="AJ181" s="757">
        <f>SUM(AJ173:AJ179)</f>
        <v>2</v>
      </c>
      <c r="AK181" s="725"/>
      <c r="AL181" s="724"/>
      <c r="AM181" s="725"/>
      <c r="AO181" s="3"/>
      <c r="AP181" s="3"/>
      <c r="AQ181" s="3"/>
    </row>
    <row r="182" spans="1:43" ht="12.75">
      <c r="A182" s="3"/>
      <c r="B182" s="3"/>
      <c r="C182" s="3"/>
      <c r="F182" s="116"/>
      <c r="G182" s="3"/>
      <c r="I182" s="3"/>
      <c r="J182" s="3"/>
      <c r="M182" s="116"/>
      <c r="N182" s="3"/>
      <c r="P182" s="3"/>
      <c r="Q182" s="3"/>
      <c r="T182" s="716"/>
      <c r="U182" s="6"/>
      <c r="V182" s="6"/>
      <c r="W182" s="6"/>
      <c r="X182" s="6"/>
      <c r="Y182" s="124"/>
      <c r="Z182" s="31"/>
      <c r="AA182" s="6"/>
      <c r="AB182" s="6"/>
      <c r="AC182" s="6"/>
      <c r="AD182" s="6"/>
      <c r="AE182" s="124"/>
      <c r="AF182" s="31"/>
      <c r="AG182" s="6"/>
      <c r="AH182" s="6"/>
      <c r="AI182" s="6"/>
      <c r="AJ182" s="50"/>
      <c r="AL182" s="116"/>
      <c r="AM182" s="3"/>
      <c r="AO182" s="3"/>
      <c r="AP182" s="3"/>
      <c r="AQ182" s="3"/>
    </row>
    <row r="183" spans="1:43" ht="13.5" thickBot="1">
      <c r="A183" s="3"/>
      <c r="B183" s="3"/>
      <c r="C183" s="3"/>
      <c r="F183" s="721">
        <f>SUM(F171:F179)</f>
        <v>10</v>
      </c>
      <c r="G183" s="721" t="s">
        <v>291</v>
      </c>
      <c r="H183" s="721"/>
      <c r="I183" s="721"/>
      <c r="J183" s="721"/>
      <c r="K183" s="721"/>
      <c r="L183" s="721"/>
      <c r="M183" s="721">
        <f>SUM(M171:M179)</f>
        <v>5</v>
      </c>
      <c r="N183" s="721" t="s">
        <v>291</v>
      </c>
      <c r="O183" s="721"/>
      <c r="P183" s="721"/>
      <c r="Q183" s="721"/>
      <c r="R183" s="721"/>
      <c r="S183" s="721"/>
      <c r="T183" s="739">
        <f>SUM(T171:T179)</f>
        <v>11</v>
      </c>
      <c r="U183" s="740" t="s">
        <v>291</v>
      </c>
      <c r="V183" s="740"/>
      <c r="W183" s="740"/>
      <c r="X183" s="740"/>
      <c r="Y183" s="740"/>
      <c r="Z183" s="740">
        <f>Z181+AF181</f>
        <v>0</v>
      </c>
      <c r="AA183" s="740"/>
      <c r="AB183" s="740"/>
      <c r="AC183" s="740"/>
      <c r="AD183" s="740"/>
      <c r="AE183" s="740"/>
      <c r="AF183" s="740"/>
      <c r="AG183" s="740"/>
      <c r="AH183" s="740"/>
      <c r="AI183" s="740"/>
      <c r="AJ183" s="741"/>
      <c r="AK183" s="721"/>
      <c r="AL183" s="721"/>
      <c r="AM183" s="721"/>
      <c r="AO183" s="3"/>
      <c r="AP183" s="3"/>
      <c r="AQ183" s="3"/>
    </row>
    <row r="184" spans="1:43" ht="12.75">
      <c r="A184" s="3"/>
      <c r="B184" s="3"/>
      <c r="C184" s="3"/>
      <c r="F184" s="116"/>
      <c r="G184" s="3"/>
      <c r="I184" s="3"/>
      <c r="J184" s="3"/>
      <c r="M184" s="116"/>
      <c r="N184" s="3"/>
      <c r="P184" s="3"/>
      <c r="Q184" s="3"/>
      <c r="T184" s="116"/>
      <c r="U184" s="3"/>
      <c r="W184" s="3"/>
      <c r="X184" s="3"/>
      <c r="AA184" s="3"/>
      <c r="AC184" s="3"/>
      <c r="AD184" s="3"/>
      <c r="AF184" s="116"/>
      <c r="AG184" s="3"/>
      <c r="AH184" s="3"/>
      <c r="AI184" s="3"/>
      <c r="AJ184" s="3"/>
      <c r="AL184" s="116"/>
      <c r="AM184" s="3"/>
      <c r="AO184" s="3"/>
      <c r="AP184" s="3"/>
      <c r="AQ184" s="3"/>
    </row>
    <row r="185" spans="1:43" ht="12.75">
      <c r="A185" s="3"/>
      <c r="B185" s="3"/>
      <c r="C185" s="3"/>
      <c r="F185" s="116"/>
      <c r="G185" s="3"/>
      <c r="I185" s="3"/>
      <c r="J185" s="3"/>
      <c r="M185" s="116"/>
      <c r="N185" s="3"/>
      <c r="P185" s="3"/>
      <c r="Q185" s="3"/>
      <c r="T185" s="116"/>
      <c r="U185" s="3"/>
      <c r="W185" s="3"/>
      <c r="X185" s="3"/>
      <c r="AA185" s="3"/>
      <c r="AC185" s="3"/>
      <c r="AD185" s="3"/>
      <c r="AF185" s="116"/>
      <c r="AG185" s="3"/>
      <c r="AH185" s="3"/>
      <c r="AI185" s="3"/>
      <c r="AJ185" s="3"/>
      <c r="AL185" s="116"/>
      <c r="AM185" s="3"/>
      <c r="AO185" s="3"/>
      <c r="AP185" s="3"/>
      <c r="AQ185" s="3"/>
    </row>
    <row r="186" spans="1:43" ht="12.75">
      <c r="A186" s="3"/>
      <c r="B186" s="3"/>
      <c r="C186" s="3"/>
      <c r="F186" s="116"/>
      <c r="G186" s="3"/>
      <c r="I186" s="3"/>
      <c r="J186" s="3"/>
      <c r="M186" s="116"/>
      <c r="N186" s="3"/>
      <c r="P186" s="3"/>
      <c r="Q186" s="3"/>
      <c r="T186" s="116"/>
      <c r="U186" s="3"/>
      <c r="W186" s="3"/>
      <c r="X186" s="3"/>
      <c r="AA186" s="3"/>
      <c r="AC186" s="3"/>
      <c r="AD186" s="3"/>
      <c r="AF186" s="116"/>
      <c r="AG186" s="3"/>
      <c r="AH186" s="3"/>
      <c r="AI186" s="3"/>
      <c r="AJ186" s="3"/>
      <c r="AL186" s="116"/>
      <c r="AM186" s="3"/>
      <c r="AO186" s="3"/>
      <c r="AP186" s="3"/>
      <c r="AQ186" s="3"/>
    </row>
    <row r="187" spans="1:43" ht="12.75">
      <c r="A187" s="3"/>
      <c r="B187" s="3"/>
      <c r="C187" s="3"/>
      <c r="F187" s="116"/>
      <c r="G187" s="3"/>
      <c r="I187" s="3"/>
      <c r="J187" s="3"/>
      <c r="M187" s="116"/>
      <c r="N187" s="3"/>
      <c r="P187" s="3"/>
      <c r="Q187" s="3"/>
      <c r="T187" s="116"/>
      <c r="U187" s="3"/>
      <c r="W187" s="3"/>
      <c r="X187" s="3"/>
      <c r="AA187" s="3"/>
      <c r="AC187" s="3"/>
      <c r="AD187" s="3"/>
      <c r="AF187" s="116"/>
      <c r="AG187" s="3"/>
      <c r="AH187" s="3"/>
      <c r="AI187" s="3"/>
      <c r="AJ187" s="3"/>
      <c r="AL187" s="116"/>
      <c r="AM187" s="3"/>
      <c r="AO187" s="3"/>
      <c r="AP187" s="3"/>
      <c r="AQ187" s="3"/>
    </row>
    <row r="188" spans="1:43" ht="12.75">
      <c r="A188" s="3"/>
      <c r="B188" s="3"/>
      <c r="C188" s="3"/>
      <c r="F188" s="116"/>
      <c r="G188" s="3"/>
      <c r="I188" s="3"/>
      <c r="J188" s="3"/>
      <c r="M188" s="116"/>
      <c r="N188" s="3"/>
      <c r="P188" s="3"/>
      <c r="Q188" s="3"/>
      <c r="T188" s="116"/>
      <c r="U188" s="3"/>
      <c r="W188" s="3"/>
      <c r="X188" s="3"/>
      <c r="AA188" s="3"/>
      <c r="AC188" s="3"/>
      <c r="AD188" s="3"/>
      <c r="AF188" s="116"/>
      <c r="AG188" s="3"/>
      <c r="AH188" s="3"/>
      <c r="AI188" s="3"/>
      <c r="AJ188" s="3"/>
      <c r="AL188" s="116"/>
      <c r="AM188" s="3"/>
      <c r="AO188" s="3"/>
      <c r="AP188" s="3"/>
      <c r="AQ188" s="3"/>
    </row>
    <row r="189" spans="1:43" ht="12.75">
      <c r="A189" s="3"/>
      <c r="B189" s="3"/>
      <c r="C189" s="3"/>
      <c r="F189" s="116"/>
      <c r="G189" s="3"/>
      <c r="I189" s="3"/>
      <c r="J189" s="3"/>
      <c r="M189" s="116"/>
      <c r="N189" s="3"/>
      <c r="P189" s="3"/>
      <c r="Q189" s="3"/>
      <c r="T189" s="116"/>
      <c r="U189" s="3"/>
      <c r="W189" s="3"/>
      <c r="X189" s="3"/>
      <c r="AA189" s="3"/>
      <c r="AC189" s="3"/>
      <c r="AD189" s="3"/>
      <c r="AF189" s="116"/>
      <c r="AG189" s="3"/>
      <c r="AH189" s="3"/>
      <c r="AI189" s="3"/>
      <c r="AJ189" s="3"/>
      <c r="AL189" s="116"/>
      <c r="AM189" s="3"/>
      <c r="AO189" s="3"/>
      <c r="AP189" s="3"/>
      <c r="AQ189" s="3"/>
    </row>
    <row r="190" spans="1:43" ht="12.75">
      <c r="A190" s="3"/>
      <c r="B190" s="3"/>
      <c r="C190" s="3"/>
      <c r="F190" s="116"/>
      <c r="G190" s="3"/>
      <c r="I190" s="3"/>
      <c r="J190" s="3"/>
      <c r="M190" s="116"/>
      <c r="N190" s="3"/>
      <c r="P190" s="3"/>
      <c r="Q190" s="3"/>
      <c r="T190" s="116"/>
      <c r="U190" s="3"/>
      <c r="W190" s="3"/>
      <c r="X190" s="3"/>
      <c r="AA190" s="3"/>
      <c r="AC190" s="3"/>
      <c r="AD190" s="3"/>
      <c r="AF190" s="116"/>
      <c r="AG190" s="3"/>
      <c r="AH190" s="3"/>
      <c r="AI190" s="3"/>
      <c r="AJ190" s="3"/>
      <c r="AL190" s="116"/>
      <c r="AM190" s="3"/>
      <c r="AO190" s="3"/>
      <c r="AP190" s="3"/>
      <c r="AQ190" s="3"/>
    </row>
    <row r="191" spans="1:43" ht="12.75">
      <c r="A191" s="3"/>
      <c r="B191" s="3"/>
      <c r="C191" s="3"/>
      <c r="F191" s="116"/>
      <c r="G191" s="116" t="s">
        <v>350</v>
      </c>
      <c r="I191" s="3"/>
      <c r="J191" s="3"/>
      <c r="M191" s="116"/>
      <c r="N191" s="116" t="s">
        <v>350</v>
      </c>
      <c r="P191" s="3"/>
      <c r="Q191" s="3"/>
      <c r="T191" s="116"/>
      <c r="U191" s="116" t="s">
        <v>350</v>
      </c>
      <c r="W191" s="3"/>
      <c r="X191" s="3"/>
      <c r="AA191" s="116" t="s">
        <v>350</v>
      </c>
      <c r="AC191" s="3"/>
      <c r="AD191" s="3"/>
      <c r="AF191" s="116"/>
      <c r="AG191" s="116" t="s">
        <v>350</v>
      </c>
      <c r="AH191" s="3"/>
      <c r="AI191" s="3"/>
      <c r="AJ191" s="3"/>
      <c r="AL191" s="116"/>
      <c r="AM191" s="116" t="s">
        <v>350</v>
      </c>
      <c r="AO191" s="3"/>
      <c r="AP191" s="116" t="s">
        <v>390</v>
      </c>
      <c r="AQ191" s="3"/>
    </row>
    <row r="192" spans="1:43" ht="12.75">
      <c r="A192" s="3"/>
      <c r="B192" s="3"/>
      <c r="C192" s="3"/>
      <c r="F192" s="116"/>
      <c r="G192" s="116"/>
      <c r="I192" s="3"/>
      <c r="J192" s="3"/>
      <c r="M192" s="116"/>
      <c r="N192" s="116"/>
      <c r="P192" s="3"/>
      <c r="Q192" s="3"/>
      <c r="T192" s="116"/>
      <c r="U192" s="116"/>
      <c r="W192" s="3"/>
      <c r="X192" s="3"/>
      <c r="AA192" s="116"/>
      <c r="AC192" s="3"/>
      <c r="AD192" s="3"/>
      <c r="AF192" s="116"/>
      <c r="AG192" s="116"/>
      <c r="AH192" s="3"/>
      <c r="AI192" s="3"/>
      <c r="AJ192" s="3"/>
      <c r="AL192" s="116"/>
      <c r="AM192" s="116"/>
      <c r="AO192" s="3"/>
      <c r="AP192" s="116"/>
      <c r="AQ192" s="3"/>
    </row>
    <row r="193" spans="1:43" ht="12.75">
      <c r="A193" s="3"/>
      <c r="B193" s="3"/>
      <c r="C193" s="3"/>
      <c r="F193" s="116">
        <f>COUNTIF($H$5:$H$146,G193)</f>
        <v>0</v>
      </c>
      <c r="G193" s="3" t="s">
        <v>145</v>
      </c>
      <c r="I193" s="3"/>
      <c r="J193" s="3"/>
      <c r="M193" s="116">
        <f>COUNTIF($O$5:$O$146,N193)</f>
        <v>0</v>
      </c>
      <c r="N193" s="3" t="s">
        <v>145</v>
      </c>
      <c r="P193" s="3"/>
      <c r="Q193" s="3"/>
      <c r="T193" s="116">
        <f>COUNTIF($V$5:$V$146,U193)</f>
        <v>0</v>
      </c>
      <c r="U193" s="3" t="s">
        <v>145</v>
      </c>
      <c r="W193" s="3"/>
      <c r="X193" s="3"/>
      <c r="Z193" s="116">
        <f>COUNTIF($AB$5:$AB$146,AA193)</f>
        <v>0</v>
      </c>
      <c r="AA193" s="3" t="s">
        <v>145</v>
      </c>
      <c r="AC193" s="3"/>
      <c r="AD193" s="3"/>
      <c r="AF193" s="116">
        <f>COUNTIF($AH$5:$AH$146,AG193)</f>
        <v>0</v>
      </c>
      <c r="AG193" s="3" t="s">
        <v>145</v>
      </c>
      <c r="AH193" s="3"/>
      <c r="AI193" s="3"/>
      <c r="AJ193" s="3"/>
      <c r="AL193" s="116">
        <f>COUNTIF($AN$5:$AN$146,AM193)</f>
        <v>0</v>
      </c>
      <c r="AM193" s="3" t="s">
        <v>145</v>
      </c>
      <c r="AO193" s="3"/>
      <c r="AP193" s="116">
        <f>SUM(F193+M193+T193+Z193+AF193)</f>
        <v>0</v>
      </c>
      <c r="AQ193" s="3"/>
    </row>
    <row r="194" spans="1:43" ht="12.75">
      <c r="A194" s="3"/>
      <c r="B194" s="3"/>
      <c r="C194" s="3"/>
      <c r="F194" s="116">
        <f>COUNTIF($H$5:$H$146,G194)</f>
        <v>0</v>
      </c>
      <c r="G194" s="3" t="s">
        <v>146</v>
      </c>
      <c r="I194" s="3"/>
      <c r="J194" s="3"/>
      <c r="M194" s="116">
        <f>COUNTIF($O$5:$O$146,N194)</f>
        <v>0</v>
      </c>
      <c r="N194" s="3" t="s">
        <v>146</v>
      </c>
      <c r="P194" s="3"/>
      <c r="Q194" s="3"/>
      <c r="T194" s="116">
        <f>COUNTIF($V$5:$V$146,U194)</f>
        <v>0</v>
      </c>
      <c r="U194" s="3" t="s">
        <v>146</v>
      </c>
      <c r="W194" s="3"/>
      <c r="X194" s="3"/>
      <c r="Z194" s="116">
        <f>COUNTIF($AB$5:$AB$146,AA194)</f>
        <v>0</v>
      </c>
      <c r="AA194" s="3" t="s">
        <v>146</v>
      </c>
      <c r="AC194" s="3"/>
      <c r="AD194" s="3"/>
      <c r="AF194" s="116">
        <f>COUNTIF($AH$5:$AH$146,AG194)</f>
        <v>0</v>
      </c>
      <c r="AG194" s="3" t="s">
        <v>146</v>
      </c>
      <c r="AH194" s="3"/>
      <c r="AI194" s="3"/>
      <c r="AJ194" s="3"/>
      <c r="AL194" s="116">
        <f>COUNTIF($AN$5:$AN$146,AM194)</f>
        <v>0</v>
      </c>
      <c r="AM194" s="3" t="s">
        <v>146</v>
      </c>
      <c r="AO194" s="3"/>
      <c r="AP194" s="116">
        <f aca="true" t="shared" si="8" ref="AP194:AP200">SUM(F194+M194+T194+Z194+AF194)</f>
        <v>0</v>
      </c>
      <c r="AQ194" s="3"/>
    </row>
    <row r="195" spans="1:43" ht="12.75">
      <c r="A195" s="3"/>
      <c r="B195" s="3"/>
      <c r="C195" s="3"/>
      <c r="F195" s="116">
        <f>COUNTIF($H$5:$H$146,G195)</f>
        <v>0</v>
      </c>
      <c r="G195" s="3" t="s">
        <v>135</v>
      </c>
      <c r="I195" s="3"/>
      <c r="J195" s="3"/>
      <c r="M195" s="116">
        <f>COUNTIF($O$5:$O$146,N195)</f>
        <v>1</v>
      </c>
      <c r="N195" s="3" t="s">
        <v>135</v>
      </c>
      <c r="P195" s="3"/>
      <c r="Q195" s="3"/>
      <c r="T195" s="116">
        <f>COUNTIF($V$5:$V$146,U195)</f>
        <v>3</v>
      </c>
      <c r="U195" s="3" t="s">
        <v>135</v>
      </c>
      <c r="W195" s="3"/>
      <c r="X195" s="3"/>
      <c r="Z195" s="116">
        <f>COUNTIF($AB$5:$AB$146,AA195)</f>
        <v>0</v>
      </c>
      <c r="AA195" s="3" t="s">
        <v>135</v>
      </c>
      <c r="AC195" s="3"/>
      <c r="AD195" s="3"/>
      <c r="AF195" s="116">
        <f>COUNTIF($AH$5:$AH$146,AG195)</f>
        <v>0</v>
      </c>
      <c r="AG195" s="3" t="s">
        <v>135</v>
      </c>
      <c r="AH195" s="3"/>
      <c r="AI195" s="3"/>
      <c r="AJ195" s="3"/>
      <c r="AL195" s="116">
        <f>COUNTIF($AN$5:$AN$146,AM195)</f>
        <v>0</v>
      </c>
      <c r="AM195" s="3" t="s">
        <v>135</v>
      </c>
      <c r="AO195" s="3"/>
      <c r="AP195" s="116">
        <f t="shared" si="8"/>
        <v>4</v>
      </c>
      <c r="AQ195" s="3"/>
    </row>
    <row r="196" spans="1:43" ht="12.75">
      <c r="A196" s="3"/>
      <c r="B196" s="3"/>
      <c r="C196" s="3"/>
      <c r="F196" s="116">
        <f>COUNTIF($H$5:$H$146,G196)</f>
        <v>0</v>
      </c>
      <c r="G196" s="3" t="s">
        <v>411</v>
      </c>
      <c r="I196" s="3"/>
      <c r="J196" s="3"/>
      <c r="M196" s="116">
        <f>COUNTIF($O$5:$O$146,N196)</f>
        <v>0</v>
      </c>
      <c r="N196" s="3" t="s">
        <v>411</v>
      </c>
      <c r="P196" s="3"/>
      <c r="Q196" s="3"/>
      <c r="T196" s="116">
        <f>COUNTIF($V$5:$V$146,U196)</f>
        <v>1</v>
      </c>
      <c r="U196" s="3" t="s">
        <v>411</v>
      </c>
      <c r="W196" s="3"/>
      <c r="X196" s="3"/>
      <c r="Z196" s="116">
        <f>COUNTIF($AB$5:$AB$146,AA196)</f>
        <v>1</v>
      </c>
      <c r="AA196" s="3" t="s">
        <v>411</v>
      </c>
      <c r="AC196" s="3"/>
      <c r="AD196" s="3"/>
      <c r="AF196" s="116">
        <f>COUNTIF($AH$5:$AH$146,AG196)</f>
        <v>0</v>
      </c>
      <c r="AG196" s="3" t="s">
        <v>411</v>
      </c>
      <c r="AH196" s="3"/>
      <c r="AI196" s="3"/>
      <c r="AJ196" s="3"/>
      <c r="AL196" s="116">
        <f>COUNTIF($AN$5:$AN$146,AM196)</f>
        <v>1</v>
      </c>
      <c r="AM196" s="3" t="s">
        <v>411</v>
      </c>
      <c r="AO196" s="3"/>
      <c r="AP196" s="116">
        <f t="shared" si="8"/>
        <v>2</v>
      </c>
      <c r="AQ196" s="3"/>
    </row>
    <row r="197" spans="1:43" ht="12.75">
      <c r="A197" s="3"/>
      <c r="B197" s="3"/>
      <c r="C197" s="3"/>
      <c r="F197" s="116">
        <f>COUNTIF($H$5:$H$146,G197)</f>
        <v>2</v>
      </c>
      <c r="G197" s="3" t="s">
        <v>410</v>
      </c>
      <c r="I197" s="3"/>
      <c r="J197" s="3"/>
      <c r="M197" s="116">
        <f>COUNTIF($O$5:$O$146,N197)</f>
        <v>1</v>
      </c>
      <c r="N197" s="3" t="s">
        <v>410</v>
      </c>
      <c r="P197" s="3"/>
      <c r="Q197" s="3"/>
      <c r="T197" s="116">
        <f>COUNTIF($V$5:$V$146,U197)</f>
        <v>1</v>
      </c>
      <c r="U197" s="3" t="s">
        <v>410</v>
      </c>
      <c r="W197" s="3"/>
      <c r="X197" s="3"/>
      <c r="Z197" s="116">
        <f>COUNTIF($AB$5:$AB$146,AA197)</f>
        <v>1</v>
      </c>
      <c r="AA197" s="3" t="s">
        <v>410</v>
      </c>
      <c r="AC197" s="3"/>
      <c r="AD197" s="3"/>
      <c r="AF197" s="116">
        <f>COUNTIF($AH$5:$AH$146,AG197)</f>
        <v>1</v>
      </c>
      <c r="AG197" s="3" t="s">
        <v>410</v>
      </c>
      <c r="AH197" s="3"/>
      <c r="AI197" s="3"/>
      <c r="AJ197" s="3"/>
      <c r="AL197" s="116">
        <f>COUNTIF($AN$5:$AN$146,AM197)</f>
        <v>2</v>
      </c>
      <c r="AM197" s="3" t="s">
        <v>410</v>
      </c>
      <c r="AO197" s="3"/>
      <c r="AP197" s="116">
        <f t="shared" si="8"/>
        <v>6</v>
      </c>
      <c r="AQ197" s="3"/>
    </row>
    <row r="198" spans="1:43" ht="12.75">
      <c r="A198" s="3"/>
      <c r="B198" s="3"/>
      <c r="C198" s="3"/>
      <c r="F198" s="116">
        <f>SUM(F193:F197)</f>
        <v>2</v>
      </c>
      <c r="G198" s="116" t="s">
        <v>291</v>
      </c>
      <c r="I198" s="3"/>
      <c r="J198" s="3"/>
      <c r="M198" s="116">
        <f>SUM(M193:M197)</f>
        <v>2</v>
      </c>
      <c r="N198" s="116" t="s">
        <v>291</v>
      </c>
      <c r="P198" s="3"/>
      <c r="Q198" s="3"/>
      <c r="T198" s="116">
        <f>SUM(T193:T197)</f>
        <v>5</v>
      </c>
      <c r="U198" s="116" t="s">
        <v>291</v>
      </c>
      <c r="W198" s="3"/>
      <c r="X198" s="3"/>
      <c r="Z198" s="116">
        <f>SUM(Z193:Z197)</f>
        <v>2</v>
      </c>
      <c r="AA198" s="116" t="s">
        <v>291</v>
      </c>
      <c r="AC198" s="3"/>
      <c r="AD198" s="3"/>
      <c r="AF198" s="116">
        <f>SUM(AF193:AF197)</f>
        <v>1</v>
      </c>
      <c r="AG198" s="116" t="s">
        <v>291</v>
      </c>
      <c r="AH198" s="3"/>
      <c r="AI198" s="3"/>
      <c r="AJ198" s="3"/>
      <c r="AL198" s="116">
        <f>SUM(AL193:AL197)</f>
        <v>3</v>
      </c>
      <c r="AM198" s="116" t="s">
        <v>291</v>
      </c>
      <c r="AO198" s="3"/>
      <c r="AP198" s="116">
        <f t="shared" si="8"/>
        <v>12</v>
      </c>
      <c r="AQ198" s="3"/>
    </row>
    <row r="199" spans="1:43" ht="12.75">
      <c r="A199" s="3"/>
      <c r="B199" s="3"/>
      <c r="C199" s="3"/>
      <c r="F199" s="116"/>
      <c r="G199" s="3"/>
      <c r="I199" s="3"/>
      <c r="J199" s="3"/>
      <c r="M199" s="116"/>
      <c r="N199" s="3"/>
      <c r="P199" s="3"/>
      <c r="Q199" s="3"/>
      <c r="T199" s="116"/>
      <c r="U199" s="3"/>
      <c r="W199" s="3"/>
      <c r="X199" s="3"/>
      <c r="AA199" s="3"/>
      <c r="AC199" s="3"/>
      <c r="AD199" s="3"/>
      <c r="AF199" s="116"/>
      <c r="AG199" s="3"/>
      <c r="AH199" s="3"/>
      <c r="AI199" s="3"/>
      <c r="AJ199" s="3"/>
      <c r="AL199" s="116"/>
      <c r="AM199" s="3"/>
      <c r="AO199" s="3"/>
      <c r="AP199" s="3"/>
      <c r="AQ199" s="3"/>
    </row>
    <row r="200" spans="1:43" ht="12.75">
      <c r="A200" s="3"/>
      <c r="B200" s="3"/>
      <c r="C200" s="3"/>
      <c r="F200" s="160">
        <f>SUM($J$5:$J146)</f>
        <v>240</v>
      </c>
      <c r="G200" s="116" t="s">
        <v>349</v>
      </c>
      <c r="I200" s="3"/>
      <c r="J200" s="3"/>
      <c r="M200" s="160">
        <f>SUM($Q$5:$Q146)</f>
        <v>400</v>
      </c>
      <c r="N200" s="116" t="s">
        <v>349</v>
      </c>
      <c r="P200" s="3"/>
      <c r="Q200" s="3"/>
      <c r="T200" s="160">
        <f>SUM($X$5:$X146)</f>
        <v>1025</v>
      </c>
      <c r="U200" s="116" t="s">
        <v>349</v>
      </c>
      <c r="W200" s="3"/>
      <c r="X200" s="3"/>
      <c r="Z200" s="160">
        <f>SUM($AD$5:$AD146)</f>
        <v>250</v>
      </c>
      <c r="AA200" s="116" t="s">
        <v>349</v>
      </c>
      <c r="AC200" s="3"/>
      <c r="AD200" s="3"/>
      <c r="AF200" s="160">
        <f>SUM($AJ$5:$AJ146)</f>
        <v>100</v>
      </c>
      <c r="AG200" s="116" t="s">
        <v>349</v>
      </c>
      <c r="AH200" s="3"/>
      <c r="AI200" s="3"/>
      <c r="AJ200" s="3"/>
      <c r="AL200" s="116"/>
      <c r="AM200" s="3"/>
      <c r="AO200" s="3"/>
      <c r="AP200" s="160">
        <f t="shared" si="8"/>
        <v>2015</v>
      </c>
      <c r="AQ200" s="3"/>
    </row>
    <row r="201" spans="6:42" ht="12.75">
      <c r="F201" s="116"/>
      <c r="M201" s="116"/>
      <c r="T201" s="116"/>
      <c r="AF201" s="116"/>
      <c r="AL201" s="116"/>
      <c r="AP201" s="116"/>
    </row>
    <row r="202" spans="6:42" ht="12.75">
      <c r="F202" s="116"/>
      <c r="G202" s="1"/>
      <c r="M202" s="116"/>
      <c r="N202" s="1"/>
      <c r="T202" s="116"/>
      <c r="U202" s="1"/>
      <c r="AA202" s="1"/>
      <c r="AF202" s="116"/>
      <c r="AG202" s="1"/>
      <c r="AL202" s="116"/>
      <c r="AM202" s="1"/>
      <c r="AP202" s="116"/>
    </row>
    <row r="204" spans="6:42" ht="12.75">
      <c r="F204" s="160"/>
      <c r="G204" s="1"/>
      <c r="M204" s="160"/>
      <c r="N204" s="1"/>
      <c r="T204" s="160"/>
      <c r="U204" s="1"/>
      <c r="Z204" s="160"/>
      <c r="AA204" s="1"/>
      <c r="AF204" s="160"/>
      <c r="AG204" s="1"/>
      <c r="AH204" s="3"/>
      <c r="AP204" s="160"/>
    </row>
  </sheetData>
  <sheetProtection/>
  <mergeCells count="11">
    <mergeCell ref="AQ3:AR3"/>
    <mergeCell ref="AL3:AP3"/>
    <mergeCell ref="AQ4:AR4"/>
    <mergeCell ref="AF3:AJ3"/>
    <mergeCell ref="Z3:AD3"/>
    <mergeCell ref="N141:N142"/>
    <mergeCell ref="J1:T1"/>
    <mergeCell ref="V2:X2"/>
    <mergeCell ref="F3:J3"/>
    <mergeCell ref="M3:Q3"/>
    <mergeCell ref="T3:X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5" r:id="rId1"/>
  <headerFooter alignWithMargins="0">
    <oddFooter>&amp;R&amp;24 2018</oddFooter>
  </headerFooter>
  <rowBreaks count="1" manualBreakCount="1">
    <brk id="68" max="4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V197"/>
  <sheetViews>
    <sheetView view="pageBreakPreview" zoomScale="75" zoomScaleNormal="82" zoomScaleSheetLayoutView="75" zoomScalePageLayoutView="0" workbookViewId="0" topLeftCell="A1">
      <pane xSplit="3" ySplit="4" topLeftCell="F5" activePane="bottomRight" state="frozen"/>
      <selection pane="topLeft" activeCell="L33" sqref="L33"/>
      <selection pane="topRight" activeCell="L33" sqref="L33"/>
      <selection pane="bottomLeft" activeCell="L33" sqref="L33"/>
      <selection pane="bottomRight" activeCell="AU1" sqref="AU1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87" hidden="1" customWidth="1"/>
    <col min="5" max="5" width="9.50390625" style="187" hidden="1" customWidth="1"/>
    <col min="6" max="6" width="10.125" style="1" customWidth="1"/>
    <col min="7" max="7" width="12.25390625" style="2" customWidth="1"/>
    <col min="8" max="8" width="3.125" style="3" customWidth="1"/>
    <col min="9" max="9" width="3.625" style="2" customWidth="1"/>
    <col min="10" max="10" width="5.125" style="2" customWidth="1"/>
    <col min="11" max="11" width="4.625" style="187" hidden="1" customWidth="1"/>
    <col min="12" max="12" width="9.50390625" style="187" hidden="1" customWidth="1"/>
    <col min="13" max="13" width="9.625" style="1" customWidth="1"/>
    <col min="14" max="14" width="11.625" style="2" customWidth="1"/>
    <col min="15" max="15" width="3.125" style="3" customWidth="1"/>
    <col min="16" max="16" width="3.625" style="2" customWidth="1"/>
    <col min="17" max="17" width="5.125" style="2" customWidth="1"/>
    <col min="18" max="18" width="4.625" style="187" hidden="1" customWidth="1"/>
    <col min="19" max="19" width="9.50390625" style="187" hidden="1" customWidth="1"/>
    <col min="20" max="20" width="10.75390625" style="1" customWidth="1"/>
    <col min="21" max="21" width="20.753906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87" hidden="1" customWidth="1"/>
    <col min="26" max="26" width="7.75390625" style="116" customWidth="1"/>
    <col min="27" max="27" width="18.50390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87" hidden="1" customWidth="1"/>
    <col min="32" max="32" width="6.625" style="1" customWidth="1"/>
    <col min="33" max="33" width="11.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87" hidden="1" customWidth="1"/>
    <col min="38" max="38" width="6.125" style="1" customWidth="1"/>
    <col min="39" max="39" width="11.625" style="2" customWidth="1"/>
    <col min="40" max="40" width="3.125" style="3" customWidth="1"/>
    <col min="41" max="41" width="3.625" style="2" customWidth="1"/>
    <col min="42" max="42" width="5.125" style="2" customWidth="1"/>
    <col min="43" max="43" width="14.125" style="2" hidden="1" customWidth="1"/>
    <col min="44" max="44" width="15.125" style="2" hidden="1" customWidth="1"/>
    <col min="45" max="45" width="13.625" style="2" hidden="1" customWidth="1"/>
    <col min="46" max="46" width="13.625" style="123" hidden="1" customWidth="1"/>
    <col min="47" max="47" width="10.625" style="2" customWidth="1"/>
    <col min="48" max="16384" width="9.00390625" style="2" customWidth="1"/>
  </cols>
  <sheetData>
    <row r="1" spans="1:47" ht="19.5">
      <c r="A1" s="98" t="s">
        <v>347</v>
      </c>
      <c r="B1" s="98"/>
      <c r="C1" s="98"/>
      <c r="D1" s="1145"/>
      <c r="E1" s="1145"/>
      <c r="F1" s="767"/>
      <c r="G1" s="98"/>
      <c r="H1" s="98"/>
      <c r="I1" s="98"/>
      <c r="J1" s="2104" t="s">
        <v>712</v>
      </c>
      <c r="K1" s="2104"/>
      <c r="L1" s="2104"/>
      <c r="M1" s="2104"/>
      <c r="N1" s="2104"/>
      <c r="O1" s="2104"/>
      <c r="P1" s="2104"/>
      <c r="Q1" s="2104"/>
      <c r="R1" s="2104"/>
      <c r="S1" s="2104"/>
      <c r="T1" s="2104"/>
      <c r="U1" s="100"/>
      <c r="V1" s="99"/>
      <c r="W1" s="100"/>
      <c r="X1" s="100"/>
      <c r="Y1" s="223"/>
      <c r="Z1" s="102"/>
      <c r="AA1" s="101"/>
      <c r="AB1" s="99"/>
      <c r="AC1" s="100"/>
      <c r="AD1" s="100"/>
      <c r="AE1" s="223"/>
      <c r="AF1" s="1564" t="str">
        <f>Jan!AF1</f>
        <v>ORIGINAL( 16 MAY 2017)</v>
      </c>
      <c r="AG1" s="101"/>
      <c r="AH1" s="102"/>
      <c r="AI1" s="98"/>
      <c r="AJ1" s="100"/>
      <c r="AK1" s="223"/>
      <c r="AL1" s="98"/>
      <c r="AM1" s="100"/>
      <c r="AN1" s="101"/>
      <c r="AO1" s="98"/>
      <c r="AP1" s="98"/>
      <c r="AQ1" s="98"/>
      <c r="AR1" s="98"/>
      <c r="AS1" s="179" t="s">
        <v>372</v>
      </c>
      <c r="AT1" s="939">
        <v>2018</v>
      </c>
      <c r="AU1" s="939">
        <v>2018</v>
      </c>
    </row>
    <row r="2" spans="1:44" ht="13.5" thickBot="1">
      <c r="A2" s="1"/>
      <c r="V2" s="2117"/>
      <c r="W2" s="2117"/>
      <c r="X2" s="2117"/>
      <c r="Y2" s="124"/>
      <c r="AE2" s="124"/>
      <c r="AF2" s="31"/>
      <c r="AG2" s="6"/>
      <c r="AH2" s="6"/>
      <c r="AI2" s="6"/>
      <c r="AJ2" s="6"/>
      <c r="AQ2" s="123"/>
      <c r="AR2" s="123"/>
    </row>
    <row r="3" spans="1:47" ht="15" customHeight="1" thickTop="1">
      <c r="A3" s="398"/>
      <c r="B3" s="399"/>
      <c r="C3" s="400"/>
      <c r="D3" s="401"/>
      <c r="E3" s="401"/>
      <c r="F3" s="2118" t="s">
        <v>121</v>
      </c>
      <c r="G3" s="2118"/>
      <c r="H3" s="2118"/>
      <c r="I3" s="2118"/>
      <c r="J3" s="2119"/>
      <c r="K3" s="402"/>
      <c r="L3" s="700"/>
      <c r="M3" s="2118" t="s">
        <v>122</v>
      </c>
      <c r="N3" s="2118"/>
      <c r="O3" s="2118"/>
      <c r="P3" s="2118"/>
      <c r="Q3" s="2119"/>
      <c r="R3" s="402"/>
      <c r="S3" s="700"/>
      <c r="T3" s="2118" t="s">
        <v>123</v>
      </c>
      <c r="U3" s="2118"/>
      <c r="V3" s="2118"/>
      <c r="W3" s="2118"/>
      <c r="X3" s="2119"/>
      <c r="Y3" s="402"/>
      <c r="Z3" s="2118" t="s">
        <v>124</v>
      </c>
      <c r="AA3" s="2118"/>
      <c r="AB3" s="2118"/>
      <c r="AC3" s="2118"/>
      <c r="AD3" s="2119"/>
      <c r="AE3" s="402"/>
      <c r="AF3" s="2128" t="s">
        <v>311</v>
      </c>
      <c r="AG3" s="2118"/>
      <c r="AH3" s="2118"/>
      <c r="AI3" s="2118"/>
      <c r="AJ3" s="2129"/>
      <c r="AK3" s="402"/>
      <c r="AL3" s="2116" t="s">
        <v>4</v>
      </c>
      <c r="AM3" s="2116"/>
      <c r="AN3" s="2116"/>
      <c r="AO3" s="2116"/>
      <c r="AP3" s="2116"/>
      <c r="AQ3" s="2130" t="s">
        <v>313</v>
      </c>
      <c r="AR3" s="2131"/>
      <c r="AS3" s="403" t="s">
        <v>370</v>
      </c>
      <c r="AT3" s="404" t="s">
        <v>377</v>
      </c>
      <c r="AU3" s="1987" t="s">
        <v>371</v>
      </c>
    </row>
    <row r="4" spans="1:47" ht="13.5" thickBot="1">
      <c r="A4" s="405" t="s">
        <v>125</v>
      </c>
      <c r="B4" s="406" t="s">
        <v>126</v>
      </c>
      <c r="C4" s="407" t="s">
        <v>127</v>
      </c>
      <c r="D4" s="406"/>
      <c r="E4" s="406"/>
      <c r="F4" s="673" t="s">
        <v>128</v>
      </c>
      <c r="G4" s="408" t="s">
        <v>129</v>
      </c>
      <c r="H4" s="408" t="s">
        <v>130</v>
      </c>
      <c r="I4" s="406" t="s">
        <v>132</v>
      </c>
      <c r="J4" s="407" t="s">
        <v>131</v>
      </c>
      <c r="K4" s="966"/>
      <c r="L4" s="966"/>
      <c r="M4" s="673" t="s">
        <v>128</v>
      </c>
      <c r="N4" s="408" t="s">
        <v>129</v>
      </c>
      <c r="O4" s="408" t="s">
        <v>130</v>
      </c>
      <c r="P4" s="406" t="s">
        <v>132</v>
      </c>
      <c r="Q4" s="407" t="s">
        <v>131</v>
      </c>
      <c r="R4" s="406"/>
      <c r="S4" s="406"/>
      <c r="T4" s="1358" t="s">
        <v>128</v>
      </c>
      <c r="U4" s="408" t="s">
        <v>129</v>
      </c>
      <c r="V4" s="409" t="s">
        <v>130</v>
      </c>
      <c r="W4" s="409" t="s">
        <v>132</v>
      </c>
      <c r="X4" s="410" t="s">
        <v>131</v>
      </c>
      <c r="Y4" s="406"/>
      <c r="Z4" s="673" t="s">
        <v>128</v>
      </c>
      <c r="AA4" s="408" t="s">
        <v>129</v>
      </c>
      <c r="AB4" s="408" t="s">
        <v>130</v>
      </c>
      <c r="AC4" s="408" t="s">
        <v>132</v>
      </c>
      <c r="AD4" s="411" t="s">
        <v>131</v>
      </c>
      <c r="AE4" s="406"/>
      <c r="AF4" s="673" t="s">
        <v>128</v>
      </c>
      <c r="AG4" s="408" t="s">
        <v>129</v>
      </c>
      <c r="AH4" s="412" t="s">
        <v>130</v>
      </c>
      <c r="AI4" s="408" t="s">
        <v>132</v>
      </c>
      <c r="AJ4" s="413" t="s">
        <v>131</v>
      </c>
      <c r="AK4" s="406"/>
      <c r="AL4" s="673" t="s">
        <v>128</v>
      </c>
      <c r="AM4" s="408" t="s">
        <v>129</v>
      </c>
      <c r="AN4" s="408" t="s">
        <v>130</v>
      </c>
      <c r="AO4" s="408" t="s">
        <v>132</v>
      </c>
      <c r="AP4" s="406" t="s">
        <v>131</v>
      </c>
      <c r="AQ4" s="414" t="s">
        <v>128</v>
      </c>
      <c r="AR4" s="410" t="s">
        <v>128</v>
      </c>
      <c r="AS4" s="415" t="s">
        <v>128</v>
      </c>
      <c r="AT4" s="416" t="s">
        <v>128</v>
      </c>
      <c r="AU4" s="1988" t="s">
        <v>128</v>
      </c>
    </row>
    <row r="5" spans="1:47" s="3" customFormat="1" ht="12.75">
      <c r="A5" s="28"/>
      <c r="B5" s="535">
        <v>1</v>
      </c>
      <c r="C5" s="536" t="s">
        <v>140</v>
      </c>
      <c r="D5" s="124"/>
      <c r="E5" s="124"/>
      <c r="F5" s="31"/>
      <c r="G5" s="10"/>
      <c r="H5" s="11"/>
      <c r="I5" s="6"/>
      <c r="J5" s="53"/>
      <c r="K5" s="124"/>
      <c r="L5" s="124"/>
      <c r="M5" s="31"/>
      <c r="N5" s="10"/>
      <c r="O5" s="11"/>
      <c r="P5" s="6"/>
      <c r="Q5" s="53"/>
      <c r="R5" s="124" t="s">
        <v>140</v>
      </c>
      <c r="S5" s="124"/>
      <c r="T5" s="31" t="s">
        <v>396</v>
      </c>
      <c r="U5" s="10"/>
      <c r="V5" s="262"/>
      <c r="W5" s="263"/>
      <c r="X5" s="264"/>
      <c r="Y5" s="124"/>
      <c r="Z5" s="31"/>
      <c r="AA5" s="10"/>
      <c r="AB5" s="11"/>
      <c r="AC5" s="11"/>
      <c r="AD5" s="53"/>
      <c r="AE5" s="124"/>
      <c r="AF5" s="248"/>
      <c r="AG5" s="13"/>
      <c r="AH5" s="13"/>
      <c r="AI5" s="11"/>
      <c r="AJ5" s="74"/>
      <c r="AK5" s="124"/>
      <c r="AL5" s="116"/>
      <c r="AM5" s="10"/>
      <c r="AN5" s="11"/>
      <c r="AO5" s="11"/>
      <c r="AP5" s="6"/>
      <c r="AQ5" s="285"/>
      <c r="AR5" s="286"/>
      <c r="AS5" s="50"/>
      <c r="AT5" s="338"/>
      <c r="AU5" s="165"/>
    </row>
    <row r="6" spans="1:47" s="3" customFormat="1" ht="12.75">
      <c r="A6" s="28" t="s">
        <v>353</v>
      </c>
      <c r="B6" s="376"/>
      <c r="C6" s="536"/>
      <c r="D6" s="124"/>
      <c r="E6" s="124"/>
      <c r="F6" s="31"/>
      <c r="G6" s="10"/>
      <c r="H6" s="11"/>
      <c r="I6" s="6"/>
      <c r="J6" s="53"/>
      <c r="K6" s="124"/>
      <c r="L6" s="124"/>
      <c r="M6" s="31"/>
      <c r="N6" s="10"/>
      <c r="O6" s="11"/>
      <c r="P6" s="6"/>
      <c r="Q6" s="53"/>
      <c r="R6" s="124"/>
      <c r="S6" s="124"/>
      <c r="T6" s="31"/>
      <c r="U6" s="10"/>
      <c r="V6" s="262"/>
      <c r="W6" s="263"/>
      <c r="X6" s="264"/>
      <c r="Y6" s="124"/>
      <c r="Z6" s="31"/>
      <c r="AA6" s="10"/>
      <c r="AB6" s="11"/>
      <c r="AC6" s="11"/>
      <c r="AD6" s="53"/>
      <c r="AE6" s="124"/>
      <c r="AF6" s="248"/>
      <c r="AG6" s="13"/>
      <c r="AH6" s="13"/>
      <c r="AI6" s="11"/>
      <c r="AJ6" s="74"/>
      <c r="AK6" s="124"/>
      <c r="AL6" s="116"/>
      <c r="AM6" s="10"/>
      <c r="AN6" s="11"/>
      <c r="AO6" s="11"/>
      <c r="AP6" s="6"/>
      <c r="AQ6" s="285"/>
      <c r="AR6" s="286"/>
      <c r="AS6" s="50"/>
      <c r="AT6" s="338"/>
      <c r="AU6" s="165"/>
    </row>
    <row r="7" spans="1:47" s="18" customFormat="1" ht="12.75">
      <c r="A7" s="28"/>
      <c r="B7" s="783"/>
      <c r="C7" s="864"/>
      <c r="D7" s="125"/>
      <c r="E7" s="125"/>
      <c r="F7" s="365"/>
      <c r="G7" s="17"/>
      <c r="H7" s="19"/>
      <c r="J7" s="56"/>
      <c r="K7" s="125"/>
      <c r="L7" s="125"/>
      <c r="M7" s="365"/>
      <c r="N7" s="17"/>
      <c r="O7" s="19"/>
      <c r="Q7" s="56"/>
      <c r="R7" s="125"/>
      <c r="S7" s="125"/>
      <c r="T7" s="365"/>
      <c r="U7" s="17"/>
      <c r="V7" s="265"/>
      <c r="W7" s="266"/>
      <c r="X7" s="267"/>
      <c r="Y7" s="125"/>
      <c r="Z7" s="365"/>
      <c r="AA7" s="17"/>
      <c r="AB7" s="19"/>
      <c r="AC7" s="19"/>
      <c r="AD7" s="56"/>
      <c r="AE7" s="125"/>
      <c r="AF7" s="532"/>
      <c r="AG7" s="21"/>
      <c r="AH7" s="21"/>
      <c r="AI7" s="19"/>
      <c r="AJ7" s="192"/>
      <c r="AK7" s="125"/>
      <c r="AL7" s="365"/>
      <c r="AM7" s="17"/>
      <c r="AN7" s="19"/>
      <c r="AO7" s="19"/>
      <c r="AQ7" s="287"/>
      <c r="AR7" s="288"/>
      <c r="AS7" s="51"/>
      <c r="AT7" s="339"/>
      <c r="AU7" s="166"/>
    </row>
    <row r="8" spans="1:47" s="3" customFormat="1" ht="12.75">
      <c r="A8" s="28"/>
      <c r="B8" s="535">
        <v>2</v>
      </c>
      <c r="C8" s="536" t="s">
        <v>142</v>
      </c>
      <c r="D8" s="124" t="s">
        <v>142</v>
      </c>
      <c r="E8" s="124" t="s">
        <v>559</v>
      </c>
      <c r="F8" s="713" t="s">
        <v>537</v>
      </c>
      <c r="G8" s="10"/>
      <c r="H8" s="11"/>
      <c r="I8" s="6"/>
      <c r="J8" s="264"/>
      <c r="K8" s="124"/>
      <c r="L8" s="124"/>
      <c r="M8" s="31"/>
      <c r="N8" s="10"/>
      <c r="O8" s="11"/>
      <c r="P8" s="6"/>
      <c r="Q8" s="53"/>
      <c r="R8" s="124"/>
      <c r="S8" s="124"/>
      <c r="T8" s="31"/>
      <c r="U8" s="10"/>
      <c r="V8" s="262"/>
      <c r="W8" s="263"/>
      <c r="X8" s="264"/>
      <c r="Y8" s="124" t="s">
        <v>142</v>
      </c>
      <c r="Z8" s="31" t="s">
        <v>552</v>
      </c>
      <c r="AA8" s="607" t="s">
        <v>53</v>
      </c>
      <c r="AB8" s="608" t="s">
        <v>411</v>
      </c>
      <c r="AC8" s="608">
        <v>14</v>
      </c>
      <c r="AD8" s="616">
        <v>150</v>
      </c>
      <c r="AE8" s="124"/>
      <c r="AF8" s="248"/>
      <c r="AG8" s="13"/>
      <c r="AH8" s="13"/>
      <c r="AI8" s="11"/>
      <c r="AJ8" s="74"/>
      <c r="AK8" s="124"/>
      <c r="AL8" s="116"/>
      <c r="AM8" s="10"/>
      <c r="AN8" s="11"/>
      <c r="AO8" s="11"/>
      <c r="AP8" s="6"/>
      <c r="AQ8" s="285"/>
      <c r="AR8" s="286"/>
      <c r="AS8" s="50"/>
      <c r="AT8" s="338"/>
      <c r="AU8" s="165" t="s">
        <v>469</v>
      </c>
    </row>
    <row r="9" spans="1:47" s="3" customFormat="1" ht="12.75">
      <c r="A9" s="28"/>
      <c r="B9" s="376"/>
      <c r="C9" s="536"/>
      <c r="D9" s="124"/>
      <c r="E9" s="124"/>
      <c r="F9" s="714" t="s">
        <v>269</v>
      </c>
      <c r="G9" s="10"/>
      <c r="H9" s="11"/>
      <c r="I9" s="6"/>
      <c r="J9" s="53"/>
      <c r="K9" s="124"/>
      <c r="L9" s="124"/>
      <c r="M9" s="31"/>
      <c r="N9" s="10"/>
      <c r="O9" s="11"/>
      <c r="P9" s="6"/>
      <c r="Q9" s="53"/>
      <c r="R9" s="124"/>
      <c r="S9" s="124"/>
      <c r="T9" s="31"/>
      <c r="U9" s="10"/>
      <c r="V9" s="262"/>
      <c r="W9" s="263"/>
      <c r="X9" s="264"/>
      <c r="Y9" s="124"/>
      <c r="Z9" s="31"/>
      <c r="AA9" s="10"/>
      <c r="AB9" s="11"/>
      <c r="AC9" s="11"/>
      <c r="AD9" s="53"/>
      <c r="AE9" s="124"/>
      <c r="AF9" s="248"/>
      <c r="AG9" s="13"/>
      <c r="AH9" s="13"/>
      <c r="AI9" s="11"/>
      <c r="AJ9" s="74"/>
      <c r="AK9" s="124"/>
      <c r="AL9" s="116"/>
      <c r="AM9" s="10"/>
      <c r="AN9" s="11"/>
      <c r="AO9" s="11"/>
      <c r="AP9" s="50"/>
      <c r="AQ9" s="285"/>
      <c r="AR9" s="286"/>
      <c r="AS9" s="50"/>
      <c r="AT9" s="338"/>
      <c r="AU9" s="165"/>
    </row>
    <row r="10" spans="1:47" s="18" customFormat="1" ht="13.5" thickBot="1">
      <c r="A10" s="28"/>
      <c r="B10" s="783"/>
      <c r="C10" s="864"/>
      <c r="D10" s="125"/>
      <c r="E10" s="125"/>
      <c r="F10" s="365"/>
      <c r="G10" s="17"/>
      <c r="H10" s="19"/>
      <c r="J10" s="56"/>
      <c r="K10" s="124"/>
      <c r="L10" s="124"/>
      <c r="M10" s="31"/>
      <c r="N10" s="17"/>
      <c r="O10" s="19"/>
      <c r="Q10" s="56"/>
      <c r="R10" s="125"/>
      <c r="S10" s="125"/>
      <c r="T10" s="365"/>
      <c r="U10" s="17"/>
      <c r="V10" s="265"/>
      <c r="W10" s="266"/>
      <c r="X10" s="267"/>
      <c r="Y10" s="125"/>
      <c r="Z10" s="365"/>
      <c r="AA10" s="17"/>
      <c r="AB10" s="19"/>
      <c r="AC10" s="19"/>
      <c r="AD10" s="56"/>
      <c r="AE10" s="125"/>
      <c r="AF10" s="532"/>
      <c r="AG10" s="21"/>
      <c r="AH10" s="21"/>
      <c r="AI10" s="19"/>
      <c r="AJ10" s="192"/>
      <c r="AK10" s="125"/>
      <c r="AL10" s="365"/>
      <c r="AM10" s="17"/>
      <c r="AN10" s="19"/>
      <c r="AO10" s="19"/>
      <c r="AQ10" s="287"/>
      <c r="AR10" s="288"/>
      <c r="AS10" s="51"/>
      <c r="AT10" s="339"/>
      <c r="AU10" s="166"/>
    </row>
    <row r="11" spans="1:47" s="6" customFormat="1" ht="13.5" thickTop="1">
      <c r="A11" s="28"/>
      <c r="B11" s="535">
        <v>3</v>
      </c>
      <c r="C11" s="536" t="s">
        <v>144</v>
      </c>
      <c r="D11" s="124"/>
      <c r="E11" s="124"/>
      <c r="F11" s="31"/>
      <c r="G11" s="10"/>
      <c r="H11" s="11"/>
      <c r="J11" s="9"/>
      <c r="K11" s="963" t="s">
        <v>144</v>
      </c>
      <c r="L11" s="964"/>
      <c r="M11" s="368" t="s">
        <v>503</v>
      </c>
      <c r="N11" s="970"/>
      <c r="O11" s="548"/>
      <c r="P11" s="549"/>
      <c r="Q11" s="550"/>
      <c r="R11" s="124" t="s">
        <v>144</v>
      </c>
      <c r="S11" s="124"/>
      <c r="T11" s="31" t="s">
        <v>322</v>
      </c>
      <c r="U11" s="622" t="s">
        <v>257</v>
      </c>
      <c r="V11" s="615"/>
      <c r="W11" s="608"/>
      <c r="X11" s="991"/>
      <c r="Y11" s="124"/>
      <c r="Z11" s="31"/>
      <c r="AA11" s="10"/>
      <c r="AB11" s="11"/>
      <c r="AC11" s="11"/>
      <c r="AD11" s="53"/>
      <c r="AE11" s="124"/>
      <c r="AF11" s="248"/>
      <c r="AG11" s="13"/>
      <c r="AH11" s="13"/>
      <c r="AI11" s="11"/>
      <c r="AJ11" s="74"/>
      <c r="AK11" s="124"/>
      <c r="AL11" s="31"/>
      <c r="AM11" s="10"/>
      <c r="AN11" s="11"/>
      <c r="AO11" s="11"/>
      <c r="AQ11" s="285"/>
      <c r="AR11" s="286"/>
      <c r="AS11" s="50"/>
      <c r="AT11" s="338"/>
      <c r="AU11" s="165" t="s">
        <v>1</v>
      </c>
    </row>
    <row r="12" spans="1:47" s="6" customFormat="1" ht="12.75">
      <c r="A12" s="28"/>
      <c r="B12" s="376"/>
      <c r="C12" s="536"/>
      <c r="D12" s="124"/>
      <c r="E12" s="124"/>
      <c r="F12" s="31"/>
      <c r="G12" s="10"/>
      <c r="H12" s="11"/>
      <c r="J12" s="9"/>
      <c r="K12" s="942"/>
      <c r="L12" s="124"/>
      <c r="M12" s="369"/>
      <c r="N12" s="971"/>
      <c r="O12" s="644"/>
      <c r="P12" s="647"/>
      <c r="Q12" s="645"/>
      <c r="R12" s="124"/>
      <c r="S12" s="124"/>
      <c r="T12" s="31"/>
      <c r="U12" s="622" t="s">
        <v>771</v>
      </c>
      <c r="V12" s="615" t="s">
        <v>146</v>
      </c>
      <c r="W12" s="608">
        <v>16</v>
      </c>
      <c r="X12" s="991">
        <v>1000</v>
      </c>
      <c r="Y12" s="124"/>
      <c r="Z12" s="31"/>
      <c r="AA12" s="10"/>
      <c r="AB12" s="11"/>
      <c r="AC12" s="11"/>
      <c r="AD12" s="53"/>
      <c r="AE12" s="124"/>
      <c r="AF12" s="248"/>
      <c r="AG12" s="13"/>
      <c r="AH12" s="13"/>
      <c r="AI12" s="11"/>
      <c r="AJ12" s="74"/>
      <c r="AK12" s="124"/>
      <c r="AL12" s="31"/>
      <c r="AM12" s="10"/>
      <c r="AN12" s="11"/>
      <c r="AO12" s="11"/>
      <c r="AQ12" s="67"/>
      <c r="AR12" s="286"/>
      <c r="AS12" s="50"/>
      <c r="AT12" s="338"/>
      <c r="AU12" s="165"/>
    </row>
    <row r="13" spans="1:47" s="6" customFormat="1" ht="12.75">
      <c r="A13" s="28"/>
      <c r="B13" s="376"/>
      <c r="C13" s="536"/>
      <c r="D13" s="124"/>
      <c r="E13" s="124"/>
      <c r="F13" s="31"/>
      <c r="G13" s="10"/>
      <c r="H13" s="11"/>
      <c r="J13" s="9"/>
      <c r="K13" s="942"/>
      <c r="L13" s="124"/>
      <c r="M13" s="369"/>
      <c r="N13" s="15"/>
      <c r="O13" s="11"/>
      <c r="Q13" s="53"/>
      <c r="R13" s="124"/>
      <c r="S13" s="124"/>
      <c r="T13" s="31"/>
      <c r="U13" s="623" t="s">
        <v>772</v>
      </c>
      <c r="V13" s="615"/>
      <c r="W13" s="608"/>
      <c r="X13" s="981"/>
      <c r="Y13" s="124"/>
      <c r="Z13" s="31"/>
      <c r="AA13" s="10"/>
      <c r="AB13" s="11"/>
      <c r="AC13" s="11"/>
      <c r="AD13" s="53"/>
      <c r="AE13" s="124"/>
      <c r="AF13" s="248"/>
      <c r="AG13" s="13"/>
      <c r="AH13" s="13"/>
      <c r="AI13" s="11"/>
      <c r="AJ13" s="74"/>
      <c r="AK13" s="124"/>
      <c r="AL13" s="31"/>
      <c r="AM13" s="10"/>
      <c r="AN13" s="11"/>
      <c r="AO13" s="11"/>
      <c r="AQ13" s="285"/>
      <c r="AR13" s="286"/>
      <c r="AS13" s="50"/>
      <c r="AT13" s="338"/>
      <c r="AU13" s="165"/>
    </row>
    <row r="14" spans="1:47" s="6" customFormat="1" ht="12.75">
      <c r="A14" s="28"/>
      <c r="B14" s="376"/>
      <c r="C14" s="536"/>
      <c r="D14" s="124"/>
      <c r="E14" s="124"/>
      <c r="F14" s="31"/>
      <c r="G14" s="10"/>
      <c r="H14" s="11"/>
      <c r="J14" s="9"/>
      <c r="K14" s="942"/>
      <c r="L14" s="124"/>
      <c r="M14" s="369"/>
      <c r="N14" s="15"/>
      <c r="O14" s="11"/>
      <c r="Q14" s="53"/>
      <c r="R14" s="124"/>
      <c r="S14" s="124"/>
      <c r="T14" s="31"/>
      <c r="U14" s="623" t="s">
        <v>364</v>
      </c>
      <c r="V14" s="621" t="s">
        <v>146</v>
      </c>
      <c r="W14" s="613">
        <v>16</v>
      </c>
      <c r="X14" s="982">
        <v>500</v>
      </c>
      <c r="Y14" s="124"/>
      <c r="Z14" s="31"/>
      <c r="AA14" s="10"/>
      <c r="AB14" s="11"/>
      <c r="AC14" s="11"/>
      <c r="AD14" s="53"/>
      <c r="AE14" s="124"/>
      <c r="AF14" s="248"/>
      <c r="AG14" s="13"/>
      <c r="AH14" s="13"/>
      <c r="AI14" s="11"/>
      <c r="AJ14" s="74"/>
      <c r="AK14" s="124"/>
      <c r="AL14" s="31"/>
      <c r="AM14" s="10"/>
      <c r="AN14" s="11"/>
      <c r="AO14" s="11"/>
      <c r="AQ14" s="285"/>
      <c r="AR14" s="286"/>
      <c r="AS14" s="50"/>
      <c r="AT14" s="338"/>
      <c r="AU14" s="165"/>
    </row>
    <row r="15" spans="1:47" s="6" customFormat="1" ht="12.75">
      <c r="A15" s="28"/>
      <c r="B15" s="376"/>
      <c r="C15" s="536"/>
      <c r="D15" s="124"/>
      <c r="E15" s="124"/>
      <c r="F15" s="31"/>
      <c r="G15" s="10"/>
      <c r="H15" s="11"/>
      <c r="J15" s="9"/>
      <c r="K15" s="942"/>
      <c r="L15" s="124"/>
      <c r="M15" s="369"/>
      <c r="N15" s="15"/>
      <c r="O15" s="11"/>
      <c r="Q15" s="53"/>
      <c r="R15" s="124"/>
      <c r="S15" s="124"/>
      <c r="T15" s="31"/>
      <c r="U15" s="551" t="s">
        <v>164</v>
      </c>
      <c r="V15" s="553" t="s">
        <v>146</v>
      </c>
      <c r="W15" s="552">
        <v>14</v>
      </c>
      <c r="X15" s="986">
        <v>400</v>
      </c>
      <c r="Y15" s="124"/>
      <c r="Z15" s="31"/>
      <c r="AA15" s="10"/>
      <c r="AB15" s="11"/>
      <c r="AC15" s="11"/>
      <c r="AD15" s="53"/>
      <c r="AE15" s="124"/>
      <c r="AF15" s="248"/>
      <c r="AG15" s="13"/>
      <c r="AH15" s="13"/>
      <c r="AI15" s="11"/>
      <c r="AJ15" s="74"/>
      <c r="AK15" s="124"/>
      <c r="AL15" s="31"/>
      <c r="AM15" s="10"/>
      <c r="AN15" s="11"/>
      <c r="AO15" s="11"/>
      <c r="AQ15" s="285"/>
      <c r="AR15" s="286"/>
      <c r="AS15" s="50"/>
      <c r="AT15" s="338"/>
      <c r="AU15" s="165"/>
    </row>
    <row r="16" spans="1:47" s="6" customFormat="1" ht="12.75">
      <c r="A16" s="28"/>
      <c r="B16" s="376"/>
      <c r="C16" s="536"/>
      <c r="D16" s="124"/>
      <c r="E16" s="124"/>
      <c r="F16" s="31"/>
      <c r="G16" s="10"/>
      <c r="H16" s="11"/>
      <c r="J16" s="9"/>
      <c r="K16" s="942"/>
      <c r="L16" s="124"/>
      <c r="M16" s="369"/>
      <c r="N16" s="15"/>
      <c r="O16" s="11"/>
      <c r="Q16" s="53"/>
      <c r="R16" s="124"/>
      <c r="S16" s="124"/>
      <c r="T16" s="31"/>
      <c r="U16" s="547" t="s">
        <v>773</v>
      </c>
      <c r="V16" s="549" t="s">
        <v>135</v>
      </c>
      <c r="W16" s="548">
        <v>16</v>
      </c>
      <c r="X16" s="550">
        <v>250</v>
      </c>
      <c r="Y16" s="124"/>
      <c r="Z16" s="31"/>
      <c r="AA16" s="10"/>
      <c r="AB16" s="11"/>
      <c r="AC16" s="11"/>
      <c r="AD16" s="53"/>
      <c r="AE16" s="124"/>
      <c r="AF16" s="248"/>
      <c r="AG16" s="13"/>
      <c r="AH16" s="13"/>
      <c r="AI16" s="11"/>
      <c r="AJ16" s="74"/>
      <c r="AK16" s="124"/>
      <c r="AL16" s="31"/>
      <c r="AM16" s="10"/>
      <c r="AN16" s="11"/>
      <c r="AO16" s="11"/>
      <c r="AQ16" s="285"/>
      <c r="AR16" s="286"/>
      <c r="AS16" s="50"/>
      <c r="AT16" s="338"/>
      <c r="AU16" s="165"/>
    </row>
    <row r="17" spans="1:47" s="18" customFormat="1" ht="13.5" thickBot="1">
      <c r="A17" s="28"/>
      <c r="B17" s="783"/>
      <c r="C17" s="864"/>
      <c r="D17" s="125"/>
      <c r="E17" s="125"/>
      <c r="F17" s="365"/>
      <c r="G17" s="17"/>
      <c r="H17" s="19"/>
      <c r="J17" s="16"/>
      <c r="K17" s="943"/>
      <c r="L17" s="944"/>
      <c r="M17" s="1025"/>
      <c r="N17" s="30"/>
      <c r="O17" s="19"/>
      <c r="Q17" s="56"/>
      <c r="R17" s="125"/>
      <c r="S17" s="125"/>
      <c r="T17" s="532"/>
      <c r="U17" s="568" t="s">
        <v>380</v>
      </c>
      <c r="V17" s="569" t="s">
        <v>411</v>
      </c>
      <c r="W17" s="570">
        <v>24</v>
      </c>
      <c r="X17" s="571">
        <v>150</v>
      </c>
      <c r="Y17" s="125"/>
      <c r="Z17" s="365"/>
      <c r="AA17" s="17"/>
      <c r="AB17" s="19"/>
      <c r="AC17" s="19"/>
      <c r="AD17" s="56"/>
      <c r="AE17" s="125"/>
      <c r="AF17" s="532"/>
      <c r="AG17" s="21"/>
      <c r="AH17" s="21"/>
      <c r="AI17" s="19"/>
      <c r="AJ17" s="192"/>
      <c r="AK17" s="125"/>
      <c r="AL17" s="365"/>
      <c r="AM17" s="17"/>
      <c r="AN17" s="19"/>
      <c r="AO17" s="19"/>
      <c r="AQ17" s="287"/>
      <c r="AR17" s="288"/>
      <c r="AS17" s="51"/>
      <c r="AT17" s="339"/>
      <c r="AU17" s="166"/>
    </row>
    <row r="18" spans="1:47" s="3" customFormat="1" ht="13.5" thickTop="1">
      <c r="A18" s="28"/>
      <c r="B18" s="535">
        <v>4</v>
      </c>
      <c r="C18" s="536" t="s">
        <v>148</v>
      </c>
      <c r="D18" s="124" t="s">
        <v>148</v>
      </c>
      <c r="E18" s="124"/>
      <c r="F18" s="116" t="s">
        <v>554</v>
      </c>
      <c r="G18" s="10"/>
      <c r="H18" s="11"/>
      <c r="I18" s="6"/>
      <c r="J18" s="53"/>
      <c r="K18" s="124"/>
      <c r="L18" s="124"/>
      <c r="M18" s="31"/>
      <c r="N18" s="10"/>
      <c r="O18" s="11"/>
      <c r="P18" s="6"/>
      <c r="Q18" s="53"/>
      <c r="R18" s="124"/>
      <c r="S18" s="124"/>
      <c r="T18" s="31"/>
      <c r="U18" s="10"/>
      <c r="V18" s="262"/>
      <c r="W18" s="263"/>
      <c r="X18" s="264"/>
      <c r="Y18" s="124"/>
      <c r="Z18" s="31"/>
      <c r="AA18" s="10"/>
      <c r="AB18" s="11"/>
      <c r="AC18" s="11"/>
      <c r="AD18" s="53"/>
      <c r="AE18" s="124"/>
      <c r="AF18" s="248"/>
      <c r="AG18" s="13"/>
      <c r="AH18" s="13"/>
      <c r="AI18" s="11"/>
      <c r="AJ18" s="74"/>
      <c r="AK18" s="124" t="s">
        <v>148</v>
      </c>
      <c r="AL18" s="31" t="s">
        <v>325</v>
      </c>
      <c r="AM18" s="10"/>
      <c r="AN18" s="11"/>
      <c r="AO18" s="11"/>
      <c r="AP18" s="6"/>
      <c r="AQ18" s="285"/>
      <c r="AR18" s="286"/>
      <c r="AS18" s="50"/>
      <c r="AT18" s="338"/>
      <c r="AU18" s="165"/>
    </row>
    <row r="19" spans="1:47" s="3" customFormat="1" ht="12.75">
      <c r="A19" s="28"/>
      <c r="B19" s="376"/>
      <c r="C19" s="536"/>
      <c r="D19" s="124"/>
      <c r="E19" s="124"/>
      <c r="F19" s="31" t="s">
        <v>268</v>
      </c>
      <c r="G19" s="10"/>
      <c r="H19" s="11"/>
      <c r="I19" s="6"/>
      <c r="J19" s="53"/>
      <c r="K19" s="124"/>
      <c r="L19" s="124"/>
      <c r="M19" s="31"/>
      <c r="N19" s="10"/>
      <c r="O19" s="11"/>
      <c r="P19" s="6"/>
      <c r="Q19" s="53"/>
      <c r="R19" s="124"/>
      <c r="S19" s="124"/>
      <c r="T19" s="31"/>
      <c r="U19" s="10"/>
      <c r="V19" s="262"/>
      <c r="W19" s="263"/>
      <c r="X19" s="264"/>
      <c r="Y19" s="124"/>
      <c r="Z19" s="31"/>
      <c r="AA19" s="10"/>
      <c r="AB19" s="11"/>
      <c r="AC19" s="11"/>
      <c r="AD19" s="53"/>
      <c r="AE19" s="124"/>
      <c r="AF19" s="248"/>
      <c r="AG19" s="13"/>
      <c r="AH19" s="13"/>
      <c r="AI19" s="11"/>
      <c r="AJ19" s="74"/>
      <c r="AK19" s="124"/>
      <c r="AL19" s="31"/>
      <c r="AM19" s="10"/>
      <c r="AN19" s="11"/>
      <c r="AO19" s="11"/>
      <c r="AP19" s="50"/>
      <c r="AQ19" s="285"/>
      <c r="AR19" s="286"/>
      <c r="AS19" s="50"/>
      <c r="AT19" s="338"/>
      <c r="AU19" s="165"/>
    </row>
    <row r="20" spans="1:47" s="3" customFormat="1" ht="13.5" thickBot="1">
      <c r="A20" s="8"/>
      <c r="B20" s="824"/>
      <c r="C20" s="865"/>
      <c r="D20" s="126"/>
      <c r="E20" s="126"/>
      <c r="F20" s="366"/>
      <c r="G20" s="78"/>
      <c r="H20" s="79"/>
      <c r="I20" s="77"/>
      <c r="J20" s="76"/>
      <c r="K20" s="126"/>
      <c r="L20" s="126"/>
      <c r="M20" s="366"/>
      <c r="N20" s="78"/>
      <c r="O20" s="79"/>
      <c r="P20" s="77"/>
      <c r="Q20" s="76"/>
      <c r="R20" s="126"/>
      <c r="S20" s="126"/>
      <c r="T20" s="366"/>
      <c r="U20" s="78"/>
      <c r="V20" s="268"/>
      <c r="W20" s="269"/>
      <c r="X20" s="270"/>
      <c r="Y20" s="126"/>
      <c r="Z20" s="366"/>
      <c r="AA20" s="78"/>
      <c r="AB20" s="79"/>
      <c r="AC20" s="79"/>
      <c r="AD20" s="76"/>
      <c r="AE20" s="126"/>
      <c r="AF20" s="533"/>
      <c r="AG20" s="81"/>
      <c r="AH20" s="81"/>
      <c r="AI20" s="79"/>
      <c r="AJ20" s="193"/>
      <c r="AK20" s="126"/>
      <c r="AL20" s="366"/>
      <c r="AM20" s="78"/>
      <c r="AN20" s="79"/>
      <c r="AO20" s="79"/>
      <c r="AP20" s="80"/>
      <c r="AQ20" s="289"/>
      <c r="AR20" s="290"/>
      <c r="AS20" s="80"/>
      <c r="AT20" s="340"/>
      <c r="AU20" s="167"/>
    </row>
    <row r="21" spans="1:47" s="3" customFormat="1" ht="13.5" thickTop="1">
      <c r="A21" s="8"/>
      <c r="B21" s="535">
        <v>5</v>
      </c>
      <c r="C21" s="536" t="s">
        <v>151</v>
      </c>
      <c r="D21" s="124"/>
      <c r="E21" s="124"/>
      <c r="F21" s="31"/>
      <c r="G21" s="10"/>
      <c r="H21" s="11"/>
      <c r="I21" s="6"/>
      <c r="J21" s="53"/>
      <c r="K21" s="124"/>
      <c r="L21" s="124"/>
      <c r="M21" s="31"/>
      <c r="N21" s="10"/>
      <c r="O21" s="11"/>
      <c r="P21" s="6"/>
      <c r="Q21" s="53"/>
      <c r="R21" s="124"/>
      <c r="S21" s="124"/>
      <c r="T21" s="217"/>
      <c r="U21" s="10"/>
      <c r="V21" s="262"/>
      <c r="W21" s="263"/>
      <c r="X21" s="264"/>
      <c r="Y21" s="963"/>
      <c r="Z21" s="1026"/>
      <c r="AA21" s="10"/>
      <c r="AB21" s="11"/>
      <c r="AC21" s="11"/>
      <c r="AD21" s="53"/>
      <c r="AE21" s="124" t="s">
        <v>151</v>
      </c>
      <c r="AF21" s="248" t="s">
        <v>315</v>
      </c>
      <c r="AG21" s="561" t="s">
        <v>401</v>
      </c>
      <c r="AH21" s="562"/>
      <c r="AI21" s="552"/>
      <c r="AJ21" s="563"/>
      <c r="AK21" s="124"/>
      <c r="AL21" s="31"/>
      <c r="AM21" s="10"/>
      <c r="AN21" s="11"/>
      <c r="AO21" s="11"/>
      <c r="AP21" s="62"/>
      <c r="AQ21" s="291"/>
      <c r="AR21" s="292"/>
      <c r="AS21" s="54"/>
      <c r="AT21" s="341"/>
      <c r="AU21" s="1989"/>
    </row>
    <row r="22" spans="1:47" s="3" customFormat="1" ht="12.75">
      <c r="A22" s="28"/>
      <c r="B22" s="376"/>
      <c r="C22" s="536"/>
      <c r="D22" s="124"/>
      <c r="E22" s="124"/>
      <c r="F22" s="31"/>
      <c r="G22" s="10"/>
      <c r="H22" s="11"/>
      <c r="I22" s="6"/>
      <c r="J22" s="53"/>
      <c r="K22" s="124"/>
      <c r="L22" s="124"/>
      <c r="M22" s="31"/>
      <c r="N22" s="10"/>
      <c r="O22" s="11"/>
      <c r="P22" s="6"/>
      <c r="Q22" s="53"/>
      <c r="R22" s="124"/>
      <c r="S22" s="124"/>
      <c r="T22" s="31"/>
      <c r="U22" s="10"/>
      <c r="V22" s="262"/>
      <c r="W22" s="263"/>
      <c r="X22" s="264"/>
      <c r="Y22" s="124"/>
      <c r="Z22" s="31"/>
      <c r="AA22" s="10"/>
      <c r="AB22" s="11"/>
      <c r="AC22" s="11"/>
      <c r="AD22" s="53"/>
      <c r="AE22" s="124"/>
      <c r="AF22" s="248"/>
      <c r="AG22" s="551" t="s">
        <v>154</v>
      </c>
      <c r="AH22" s="562" t="s">
        <v>410</v>
      </c>
      <c r="AI22" s="552">
        <v>18</v>
      </c>
      <c r="AJ22" s="563">
        <v>100</v>
      </c>
      <c r="AK22" s="124"/>
      <c r="AL22" s="31"/>
      <c r="AM22" s="10"/>
      <c r="AN22" s="11"/>
      <c r="AO22" s="11"/>
      <c r="AP22" s="62"/>
      <c r="AQ22" s="291"/>
      <c r="AR22" s="292"/>
      <c r="AS22" s="54"/>
      <c r="AT22" s="341"/>
      <c r="AU22" s="1989"/>
    </row>
    <row r="23" spans="1:47" s="18" customFormat="1" ht="12.75">
      <c r="A23" s="28"/>
      <c r="B23" s="783"/>
      <c r="C23" s="864"/>
      <c r="D23" s="125"/>
      <c r="E23" s="125"/>
      <c r="F23" s="365"/>
      <c r="G23" s="17"/>
      <c r="H23" s="19"/>
      <c r="J23" s="56"/>
      <c r="K23" s="125"/>
      <c r="L23" s="125"/>
      <c r="M23" s="365"/>
      <c r="N23" s="17"/>
      <c r="O23" s="19"/>
      <c r="Q23" s="56"/>
      <c r="R23" s="125"/>
      <c r="S23" s="125"/>
      <c r="T23" s="365"/>
      <c r="U23" s="17"/>
      <c r="V23" s="265"/>
      <c r="W23" s="266"/>
      <c r="X23" s="267"/>
      <c r="Y23" s="125"/>
      <c r="Z23" s="365"/>
      <c r="AA23" s="17"/>
      <c r="AB23" s="19"/>
      <c r="AC23" s="19"/>
      <c r="AD23" s="56"/>
      <c r="AE23" s="125"/>
      <c r="AF23" s="532"/>
      <c r="AG23" s="21"/>
      <c r="AH23" s="21"/>
      <c r="AI23" s="19"/>
      <c r="AJ23" s="192"/>
      <c r="AK23" s="125"/>
      <c r="AL23" s="365"/>
      <c r="AM23" s="17"/>
      <c r="AN23" s="19"/>
      <c r="AO23" s="19"/>
      <c r="AQ23" s="287"/>
      <c r="AR23" s="288"/>
      <c r="AS23" s="51"/>
      <c r="AT23" s="339"/>
      <c r="AU23" s="166"/>
    </row>
    <row r="24" spans="1:47" s="3" customFormat="1" ht="12.75">
      <c r="A24" s="28"/>
      <c r="B24" s="376">
        <v>6</v>
      </c>
      <c r="C24" s="536" t="s">
        <v>134</v>
      </c>
      <c r="D24" s="124"/>
      <c r="E24" s="124"/>
      <c r="F24" s="31"/>
      <c r="G24" s="10"/>
      <c r="H24" s="11"/>
      <c r="I24" s="6"/>
      <c r="J24" s="53"/>
      <c r="K24" s="124"/>
      <c r="L24" s="124"/>
      <c r="M24" s="31"/>
      <c r="N24" s="10"/>
      <c r="O24" s="11"/>
      <c r="P24" s="6"/>
      <c r="Q24" s="53"/>
      <c r="R24" s="124" t="s">
        <v>134</v>
      </c>
      <c r="S24" s="124"/>
      <c r="T24" s="115" t="s">
        <v>321</v>
      </c>
      <c r="U24" s="156"/>
      <c r="V24" s="276"/>
      <c r="W24" s="277"/>
      <c r="X24" s="278"/>
      <c r="Y24" s="124"/>
      <c r="Z24" s="31"/>
      <c r="AA24" s="10"/>
      <c r="AB24" s="11"/>
      <c r="AC24" s="11"/>
      <c r="AD24" s="53"/>
      <c r="AE24" s="124"/>
      <c r="AF24" s="248"/>
      <c r="AG24" s="13"/>
      <c r="AH24" s="13"/>
      <c r="AI24" s="11"/>
      <c r="AJ24" s="74"/>
      <c r="AK24" s="124"/>
      <c r="AL24" s="116"/>
      <c r="AM24" s="10"/>
      <c r="AN24" s="11"/>
      <c r="AO24" s="11"/>
      <c r="AP24" s="6"/>
      <c r="AQ24" s="285"/>
      <c r="AR24" s="286"/>
      <c r="AS24" s="173"/>
      <c r="AT24" s="294"/>
      <c r="AU24" s="165"/>
    </row>
    <row r="25" spans="1:47" s="3" customFormat="1" ht="12.75">
      <c r="A25" s="28"/>
      <c r="B25" s="376"/>
      <c r="C25" s="536"/>
      <c r="D25" s="124"/>
      <c r="E25" s="124"/>
      <c r="F25" s="31"/>
      <c r="G25" s="10"/>
      <c r="H25" s="11"/>
      <c r="I25" s="6"/>
      <c r="J25" s="53"/>
      <c r="K25" s="124"/>
      <c r="L25" s="124"/>
      <c r="M25" s="31"/>
      <c r="N25" s="10"/>
      <c r="O25" s="11"/>
      <c r="P25" s="6"/>
      <c r="Q25" s="53"/>
      <c r="R25" s="124"/>
      <c r="S25" s="124"/>
      <c r="T25" s="115"/>
      <c r="U25" s="156"/>
      <c r="V25" s="276"/>
      <c r="W25" s="277"/>
      <c r="X25" s="278"/>
      <c r="Y25" s="124"/>
      <c r="Z25" s="31"/>
      <c r="AA25" s="10"/>
      <c r="AB25" s="11"/>
      <c r="AC25" s="11"/>
      <c r="AD25" s="53"/>
      <c r="AE25" s="124"/>
      <c r="AF25" s="248"/>
      <c r="AG25" s="13"/>
      <c r="AH25" s="13"/>
      <c r="AI25" s="11"/>
      <c r="AJ25" s="74"/>
      <c r="AK25" s="124"/>
      <c r="AL25" s="116"/>
      <c r="AM25" s="10"/>
      <c r="AN25" s="11"/>
      <c r="AO25" s="11"/>
      <c r="AP25" s="6"/>
      <c r="AQ25" s="285"/>
      <c r="AR25" s="286"/>
      <c r="AS25" s="50"/>
      <c r="AT25" s="286"/>
      <c r="AU25" s="165"/>
    </row>
    <row r="26" spans="1:47" s="3" customFormat="1" ht="12.75">
      <c r="A26" s="28"/>
      <c r="B26" s="783"/>
      <c r="C26" s="864"/>
      <c r="D26" s="125"/>
      <c r="E26" s="125"/>
      <c r="F26" s="365"/>
      <c r="G26" s="17"/>
      <c r="H26" s="19"/>
      <c r="I26" s="18"/>
      <c r="J26" s="56"/>
      <c r="K26" s="125"/>
      <c r="L26" s="125"/>
      <c r="M26" s="365"/>
      <c r="N26" s="17"/>
      <c r="O26" s="19"/>
      <c r="P26" s="18"/>
      <c r="Q26" s="56"/>
      <c r="R26" s="125"/>
      <c r="S26" s="125"/>
      <c r="T26" s="365"/>
      <c r="U26" s="157"/>
      <c r="V26" s="279"/>
      <c r="W26" s="280"/>
      <c r="X26" s="281"/>
      <c r="Y26" s="125"/>
      <c r="Z26" s="365"/>
      <c r="AA26" s="17"/>
      <c r="AB26" s="19"/>
      <c r="AC26" s="19"/>
      <c r="AD26" s="56"/>
      <c r="AE26" s="125"/>
      <c r="AF26" s="532"/>
      <c r="AG26" s="21"/>
      <c r="AH26" s="21"/>
      <c r="AI26" s="19"/>
      <c r="AJ26" s="192"/>
      <c r="AK26" s="125"/>
      <c r="AL26" s="365"/>
      <c r="AM26" s="17"/>
      <c r="AN26" s="19"/>
      <c r="AO26" s="19"/>
      <c r="AP26" s="18"/>
      <c r="AQ26" s="287"/>
      <c r="AR26" s="288"/>
      <c r="AS26" s="51"/>
      <c r="AT26" s="288"/>
      <c r="AU26" s="166"/>
    </row>
    <row r="27" spans="1:47" s="3" customFormat="1" ht="12.75">
      <c r="A27" s="28"/>
      <c r="B27" s="376">
        <v>7</v>
      </c>
      <c r="C27" s="536" t="s">
        <v>137</v>
      </c>
      <c r="D27" s="124" t="s">
        <v>137</v>
      </c>
      <c r="E27" s="124"/>
      <c r="F27" s="713" t="s">
        <v>537</v>
      </c>
      <c r="G27" s="10"/>
      <c r="H27" s="11"/>
      <c r="I27" s="6"/>
      <c r="J27" s="53"/>
      <c r="K27" s="124"/>
      <c r="L27" s="124"/>
      <c r="M27" s="31"/>
      <c r="N27" s="10"/>
      <c r="O27" s="11"/>
      <c r="P27" s="6"/>
      <c r="Q27" s="53"/>
      <c r="R27" s="124"/>
      <c r="S27" s="124"/>
      <c r="T27" s="217"/>
      <c r="U27" s="10"/>
      <c r="V27" s="262"/>
      <c r="W27" s="263"/>
      <c r="X27" s="264"/>
      <c r="Y27" s="124"/>
      <c r="Z27" s="31"/>
      <c r="AA27" s="10"/>
      <c r="AB27" s="11"/>
      <c r="AC27" s="11"/>
      <c r="AD27" s="53"/>
      <c r="AE27" s="124"/>
      <c r="AF27" s="248"/>
      <c r="AG27" s="13"/>
      <c r="AH27" s="13"/>
      <c r="AI27" s="11"/>
      <c r="AJ27" s="74"/>
      <c r="AK27" s="124"/>
      <c r="AL27" s="116"/>
      <c r="AM27" s="10"/>
      <c r="AN27" s="11"/>
      <c r="AO27" s="11"/>
      <c r="AP27" s="6"/>
      <c r="AQ27" s="285"/>
      <c r="AR27" s="286"/>
      <c r="AS27" s="63"/>
      <c r="AT27" s="338"/>
      <c r="AU27" s="165"/>
    </row>
    <row r="28" spans="1:47" s="3" customFormat="1" ht="12.75">
      <c r="A28" s="28"/>
      <c r="B28" s="376"/>
      <c r="C28" s="536"/>
      <c r="D28" s="124"/>
      <c r="E28" s="124"/>
      <c r="F28" s="369" t="s">
        <v>268</v>
      </c>
      <c r="G28" s="10"/>
      <c r="H28" s="11"/>
      <c r="I28" s="6"/>
      <c r="J28" s="53"/>
      <c r="K28" s="124"/>
      <c r="L28" s="124"/>
      <c r="M28" s="31"/>
      <c r="N28" s="10"/>
      <c r="O28" s="11"/>
      <c r="P28" s="6"/>
      <c r="Q28" s="53"/>
      <c r="R28" s="124"/>
      <c r="S28" s="124"/>
      <c r="T28" s="31"/>
      <c r="U28" s="10"/>
      <c r="V28" s="262"/>
      <c r="W28" s="263"/>
      <c r="X28" s="264"/>
      <c r="Y28" s="124"/>
      <c r="Z28" s="31"/>
      <c r="AA28" s="10"/>
      <c r="AB28" s="11"/>
      <c r="AC28" s="11"/>
      <c r="AD28" s="53"/>
      <c r="AE28" s="124"/>
      <c r="AF28" s="248"/>
      <c r="AG28" s="13"/>
      <c r="AH28" s="13"/>
      <c r="AI28" s="11"/>
      <c r="AJ28" s="74"/>
      <c r="AK28" s="124"/>
      <c r="AL28" s="116"/>
      <c r="AM28" s="10"/>
      <c r="AN28" s="11"/>
      <c r="AO28" s="11"/>
      <c r="AP28" s="6"/>
      <c r="AQ28" s="285"/>
      <c r="AR28" s="286"/>
      <c r="AS28" s="50"/>
      <c r="AT28" s="338"/>
      <c r="AU28" s="165"/>
    </row>
    <row r="29" spans="1:47" s="18" customFormat="1" ht="12.75">
      <c r="A29" s="28"/>
      <c r="B29" s="783"/>
      <c r="C29" s="864"/>
      <c r="D29" s="125"/>
      <c r="E29" s="125"/>
      <c r="F29" s="365"/>
      <c r="G29" s="17"/>
      <c r="H29" s="19"/>
      <c r="J29" s="56"/>
      <c r="K29" s="125"/>
      <c r="L29" s="125"/>
      <c r="M29" s="365"/>
      <c r="N29" s="17"/>
      <c r="O29" s="19"/>
      <c r="Q29" s="56"/>
      <c r="R29" s="125"/>
      <c r="S29" s="125"/>
      <c r="T29" s="365"/>
      <c r="U29" s="17"/>
      <c r="V29" s="265"/>
      <c r="W29" s="266"/>
      <c r="X29" s="267"/>
      <c r="Y29" s="125"/>
      <c r="Z29" s="365"/>
      <c r="AA29" s="17"/>
      <c r="AB29" s="19"/>
      <c r="AC29" s="19"/>
      <c r="AD29" s="56"/>
      <c r="AE29" s="125"/>
      <c r="AF29" s="532"/>
      <c r="AG29" s="21"/>
      <c r="AH29" s="21"/>
      <c r="AI29" s="19"/>
      <c r="AJ29" s="192"/>
      <c r="AK29" s="125"/>
      <c r="AL29" s="365"/>
      <c r="AM29" s="17"/>
      <c r="AN29" s="19"/>
      <c r="AO29" s="19"/>
      <c r="AQ29" s="287"/>
      <c r="AR29" s="288"/>
      <c r="AS29" s="51"/>
      <c r="AT29" s="339"/>
      <c r="AU29" s="166"/>
    </row>
    <row r="30" spans="1:47" s="3" customFormat="1" ht="12.75">
      <c r="A30" s="28"/>
      <c r="B30" s="376">
        <v>8</v>
      </c>
      <c r="C30" s="536" t="s">
        <v>140</v>
      </c>
      <c r="D30" s="124"/>
      <c r="E30" s="124"/>
      <c r="F30" s="31"/>
      <c r="G30" s="10"/>
      <c r="H30" s="11"/>
      <c r="I30" s="6"/>
      <c r="J30" s="53"/>
      <c r="K30" s="124"/>
      <c r="L30" s="124"/>
      <c r="M30" s="31"/>
      <c r="N30" s="10"/>
      <c r="O30" s="11"/>
      <c r="P30" s="6"/>
      <c r="Q30" s="53"/>
      <c r="R30" s="124" t="s">
        <v>140</v>
      </c>
      <c r="S30" s="124"/>
      <c r="T30" s="31" t="s">
        <v>396</v>
      </c>
      <c r="U30" s="32"/>
      <c r="V30" s="262"/>
      <c r="W30" s="263"/>
      <c r="X30" s="264"/>
      <c r="Y30" s="124"/>
      <c r="Z30" s="31"/>
      <c r="AA30" s="10"/>
      <c r="AB30" s="11"/>
      <c r="AC30" s="11"/>
      <c r="AD30" s="53"/>
      <c r="AE30" s="124"/>
      <c r="AF30" s="248"/>
      <c r="AG30" s="13"/>
      <c r="AH30" s="13"/>
      <c r="AI30" s="11"/>
      <c r="AJ30" s="74"/>
      <c r="AK30" s="124"/>
      <c r="AL30" s="116"/>
      <c r="AM30" s="10"/>
      <c r="AN30" s="11"/>
      <c r="AO30" s="11"/>
      <c r="AP30" s="6"/>
      <c r="AQ30" s="285"/>
      <c r="AR30" s="286"/>
      <c r="AS30" s="50"/>
      <c r="AT30" s="338"/>
      <c r="AU30" s="165"/>
    </row>
    <row r="31" spans="1:47" s="3" customFormat="1" ht="12.75">
      <c r="A31" s="28"/>
      <c r="B31" s="376"/>
      <c r="C31" s="536"/>
      <c r="D31" s="124"/>
      <c r="E31" s="124"/>
      <c r="F31" s="31"/>
      <c r="G31" s="10"/>
      <c r="H31" s="11"/>
      <c r="I31" s="6"/>
      <c r="J31" s="53"/>
      <c r="K31" s="124"/>
      <c r="L31" s="124"/>
      <c r="M31" s="31"/>
      <c r="N31" s="10"/>
      <c r="O31" s="11"/>
      <c r="P31" s="6"/>
      <c r="Q31" s="53"/>
      <c r="R31" s="124"/>
      <c r="S31" s="124"/>
      <c r="T31" s="31"/>
      <c r="U31" s="32"/>
      <c r="V31" s="262"/>
      <c r="W31" s="263"/>
      <c r="X31" s="264"/>
      <c r="Y31" s="124"/>
      <c r="Z31" s="31"/>
      <c r="AA31" s="10"/>
      <c r="AB31" s="11"/>
      <c r="AC31" s="11"/>
      <c r="AD31" s="53"/>
      <c r="AE31" s="124"/>
      <c r="AF31" s="248"/>
      <c r="AG31" s="13"/>
      <c r="AH31" s="13"/>
      <c r="AI31" s="11"/>
      <c r="AJ31" s="74"/>
      <c r="AK31" s="124"/>
      <c r="AL31" s="116"/>
      <c r="AM31" s="10"/>
      <c r="AN31" s="11"/>
      <c r="AO31" s="11"/>
      <c r="AP31" s="6"/>
      <c r="AQ31" s="285"/>
      <c r="AR31" s="286"/>
      <c r="AS31" s="50"/>
      <c r="AT31" s="338"/>
      <c r="AU31" s="165"/>
    </row>
    <row r="32" spans="1:47" s="18" customFormat="1" ht="12.75">
      <c r="A32" s="28"/>
      <c r="B32" s="783"/>
      <c r="C32" s="864"/>
      <c r="D32" s="125"/>
      <c r="E32" s="125"/>
      <c r="F32" s="365"/>
      <c r="G32" s="17"/>
      <c r="H32" s="19"/>
      <c r="J32" s="56"/>
      <c r="K32" s="125"/>
      <c r="L32" s="125"/>
      <c r="M32" s="365"/>
      <c r="N32" s="17"/>
      <c r="O32" s="19"/>
      <c r="Q32" s="56"/>
      <c r="R32" s="125"/>
      <c r="S32" s="125"/>
      <c r="T32" s="365"/>
      <c r="U32" s="17"/>
      <c r="V32" s="271"/>
      <c r="W32" s="266"/>
      <c r="X32" s="267"/>
      <c r="Y32" s="125"/>
      <c r="Z32" s="365"/>
      <c r="AA32" s="17"/>
      <c r="AB32" s="19"/>
      <c r="AC32" s="19"/>
      <c r="AD32" s="56"/>
      <c r="AE32" s="125"/>
      <c r="AF32" s="532"/>
      <c r="AG32" s="21"/>
      <c r="AH32" s="21"/>
      <c r="AI32" s="19"/>
      <c r="AJ32" s="192"/>
      <c r="AK32" s="125"/>
      <c r="AL32" s="365"/>
      <c r="AM32" s="17"/>
      <c r="AN32" s="19"/>
      <c r="AO32" s="19"/>
      <c r="AQ32" s="287"/>
      <c r="AR32" s="288"/>
      <c r="AS32" s="51"/>
      <c r="AT32" s="339"/>
      <c r="AU32" s="166"/>
    </row>
    <row r="33" spans="1:47" s="3" customFormat="1" ht="12.75">
      <c r="A33" s="28"/>
      <c r="B33" s="376">
        <v>9</v>
      </c>
      <c r="C33" s="536" t="s">
        <v>142</v>
      </c>
      <c r="D33" s="124"/>
      <c r="E33" s="124"/>
      <c r="F33" s="713"/>
      <c r="G33" s="551"/>
      <c r="H33" s="552"/>
      <c r="I33" s="553"/>
      <c r="J33" s="554"/>
      <c r="K33" s="124"/>
      <c r="L33" s="124"/>
      <c r="M33" s="31"/>
      <c r="N33" s="10"/>
      <c r="O33" s="11"/>
      <c r="P33" s="6"/>
      <c r="Q33" s="53"/>
      <c r="R33" s="124"/>
      <c r="S33" s="124"/>
      <c r="T33" s="248"/>
      <c r="U33" s="36"/>
      <c r="V33" s="263"/>
      <c r="W33" s="263"/>
      <c r="X33" s="264"/>
      <c r="Y33" s="124" t="s">
        <v>142</v>
      </c>
      <c r="Z33" s="31" t="s">
        <v>552</v>
      </c>
      <c r="AA33" s="607" t="s">
        <v>159</v>
      </c>
      <c r="AB33" s="608"/>
      <c r="AC33" s="608"/>
      <c r="AD33" s="616"/>
      <c r="AE33" s="124"/>
      <c r="AF33" s="248"/>
      <c r="AG33" s="13"/>
      <c r="AH33" s="13"/>
      <c r="AI33" s="11"/>
      <c r="AJ33" s="74"/>
      <c r="AK33" s="124"/>
      <c r="AL33" s="116"/>
      <c r="AM33" s="10"/>
      <c r="AN33" s="11"/>
      <c r="AO33" s="11"/>
      <c r="AP33" s="6"/>
      <c r="AQ33" s="285"/>
      <c r="AR33" s="286"/>
      <c r="AS33" s="50"/>
      <c r="AT33" s="338"/>
      <c r="AU33" s="165"/>
    </row>
    <row r="34" spans="1:47" s="3" customFormat="1" ht="12.75">
      <c r="A34" s="28"/>
      <c r="B34" s="376"/>
      <c r="C34" s="536"/>
      <c r="D34" s="124"/>
      <c r="E34" s="124"/>
      <c r="F34" s="714"/>
      <c r="G34" s="10"/>
      <c r="H34" s="11"/>
      <c r="I34" s="6"/>
      <c r="J34" s="53"/>
      <c r="K34" s="124"/>
      <c r="L34" s="124"/>
      <c r="M34" s="31"/>
      <c r="N34" s="10"/>
      <c r="O34" s="11"/>
      <c r="P34" s="6"/>
      <c r="Q34" s="53"/>
      <c r="R34" s="124"/>
      <c r="S34" s="124"/>
      <c r="T34" s="31"/>
      <c r="U34" s="36"/>
      <c r="V34" s="263"/>
      <c r="W34" s="263"/>
      <c r="X34" s="264"/>
      <c r="Y34" s="124"/>
      <c r="Z34" s="31"/>
      <c r="AA34" s="607" t="s">
        <v>153</v>
      </c>
      <c r="AB34" s="608" t="s">
        <v>411</v>
      </c>
      <c r="AC34" s="608">
        <v>16</v>
      </c>
      <c r="AD34" s="616">
        <v>150</v>
      </c>
      <c r="AE34" s="124"/>
      <c r="AF34" s="248"/>
      <c r="AG34" s="13"/>
      <c r="AH34" s="13"/>
      <c r="AI34" s="11"/>
      <c r="AJ34" s="74"/>
      <c r="AK34" s="124"/>
      <c r="AL34" s="116"/>
      <c r="AM34" s="10"/>
      <c r="AN34" s="11"/>
      <c r="AO34" s="11"/>
      <c r="AP34" s="6"/>
      <c r="AQ34" s="285"/>
      <c r="AR34" s="286"/>
      <c r="AS34" s="50"/>
      <c r="AT34" s="338"/>
      <c r="AU34" s="165"/>
    </row>
    <row r="35" spans="1:47" s="18" customFormat="1" ht="12.75">
      <c r="A35" s="28"/>
      <c r="B35" s="783"/>
      <c r="C35" s="784"/>
      <c r="D35" s="125"/>
      <c r="E35" s="125"/>
      <c r="F35" s="540"/>
      <c r="G35" s="17"/>
      <c r="H35" s="19"/>
      <c r="J35" s="56"/>
      <c r="K35" s="125"/>
      <c r="L35" s="125"/>
      <c r="M35" s="365"/>
      <c r="N35" s="17"/>
      <c r="O35" s="19"/>
      <c r="Q35" s="56"/>
      <c r="R35" s="125"/>
      <c r="S35" s="125"/>
      <c r="T35" s="365"/>
      <c r="U35" s="17"/>
      <c r="V35" s="265"/>
      <c r="W35" s="266"/>
      <c r="X35" s="267"/>
      <c r="Y35" s="125"/>
      <c r="Z35" s="365"/>
      <c r="AA35" s="654"/>
      <c r="AB35" s="655"/>
      <c r="AC35" s="655"/>
      <c r="AD35" s="656"/>
      <c r="AE35" s="125"/>
      <c r="AF35" s="532"/>
      <c r="AG35" s="21"/>
      <c r="AH35" s="21"/>
      <c r="AI35" s="19"/>
      <c r="AJ35" s="69"/>
      <c r="AK35" s="125"/>
      <c r="AL35" s="365"/>
      <c r="AM35" s="17"/>
      <c r="AN35" s="19"/>
      <c r="AO35" s="19"/>
      <c r="AP35" s="51"/>
      <c r="AQ35" s="287"/>
      <c r="AR35" s="288"/>
      <c r="AS35" s="51"/>
      <c r="AT35" s="339"/>
      <c r="AU35" s="166"/>
    </row>
    <row r="36" spans="1:47" s="3" customFormat="1" ht="12.75">
      <c r="A36" s="28"/>
      <c r="B36" s="376">
        <v>10</v>
      </c>
      <c r="C36" s="363" t="s">
        <v>144</v>
      </c>
      <c r="D36" s="124"/>
      <c r="E36" s="124"/>
      <c r="F36" s="31"/>
      <c r="G36" s="10"/>
      <c r="H36" s="11"/>
      <c r="I36" s="6"/>
      <c r="J36" s="53"/>
      <c r="K36" s="124" t="s">
        <v>144</v>
      </c>
      <c r="L36" s="124"/>
      <c r="M36" s="31" t="s">
        <v>152</v>
      </c>
      <c r="N36" s="10"/>
      <c r="O36" s="11"/>
      <c r="P36" s="6"/>
      <c r="Q36" s="53"/>
      <c r="R36" s="124" t="s">
        <v>144</v>
      </c>
      <c r="S36" s="124"/>
      <c r="T36" s="31" t="s">
        <v>322</v>
      </c>
      <c r="U36" s="843" t="s">
        <v>774</v>
      </c>
      <c r="V36" s="1201" t="s">
        <v>411</v>
      </c>
      <c r="W36" s="548">
        <v>10</v>
      </c>
      <c r="X36" s="550">
        <v>150</v>
      </c>
      <c r="Y36" s="124"/>
      <c r="Z36" s="248"/>
      <c r="AA36" s="10"/>
      <c r="AB36" s="11"/>
      <c r="AC36" s="11"/>
      <c r="AD36" s="53"/>
      <c r="AE36" s="124"/>
      <c r="AF36" s="248"/>
      <c r="AG36" s="13"/>
      <c r="AH36" s="13"/>
      <c r="AI36" s="11"/>
      <c r="AJ36" s="68"/>
      <c r="AK36" s="124"/>
      <c r="AL36" s="31"/>
      <c r="AM36" s="10"/>
      <c r="AN36" s="11"/>
      <c r="AO36" s="11"/>
      <c r="AP36" s="50"/>
      <c r="AQ36" s="285"/>
      <c r="AR36" s="292"/>
      <c r="AS36" s="54"/>
      <c r="AT36" s="341"/>
      <c r="AU36" s="1989" t="s">
        <v>1</v>
      </c>
    </row>
    <row r="37" spans="1:47" s="3" customFormat="1" ht="12.75">
      <c r="A37" s="28"/>
      <c r="B37" s="376"/>
      <c r="C37" s="363"/>
      <c r="D37" s="124"/>
      <c r="E37" s="124"/>
      <c r="F37" s="31"/>
      <c r="G37" s="10"/>
      <c r="H37" s="11"/>
      <c r="I37" s="6"/>
      <c r="J37" s="53"/>
      <c r="K37" s="124"/>
      <c r="L37" s="124"/>
      <c r="M37" s="31"/>
      <c r="N37" s="10"/>
      <c r="O37" s="11"/>
      <c r="P37" s="6"/>
      <c r="Q37" s="53"/>
      <c r="R37" s="124"/>
      <c r="S37" s="124"/>
      <c r="T37" s="31"/>
      <c r="U37" s="646" t="s">
        <v>775</v>
      </c>
      <c r="V37" s="666" t="s">
        <v>411</v>
      </c>
      <c r="W37" s="641">
        <v>10</v>
      </c>
      <c r="X37" s="642">
        <v>150</v>
      </c>
      <c r="Y37" s="124"/>
      <c r="Z37" s="31"/>
      <c r="AA37" s="10"/>
      <c r="AB37" s="11"/>
      <c r="AC37" s="11"/>
      <c r="AD37" s="53"/>
      <c r="AE37" s="124"/>
      <c r="AF37" s="248"/>
      <c r="AG37" s="13"/>
      <c r="AH37" s="6"/>
      <c r="AI37" s="11"/>
      <c r="AJ37" s="68"/>
      <c r="AK37" s="124"/>
      <c r="AL37" s="31"/>
      <c r="AM37" s="10"/>
      <c r="AN37" s="11"/>
      <c r="AO37" s="11"/>
      <c r="AP37" s="50"/>
      <c r="AQ37" s="291"/>
      <c r="AR37" s="292"/>
      <c r="AS37" s="54"/>
      <c r="AT37" s="341"/>
      <c r="AU37" s="1989"/>
    </row>
    <row r="38" spans="1:47" s="3" customFormat="1" ht="12.75">
      <c r="A38" s="28"/>
      <c r="B38" s="376"/>
      <c r="C38" s="363"/>
      <c r="D38" s="124"/>
      <c r="E38" s="124"/>
      <c r="F38" s="31"/>
      <c r="G38" s="10"/>
      <c r="H38" s="11"/>
      <c r="I38" s="6"/>
      <c r="J38" s="53"/>
      <c r="K38" s="124"/>
      <c r="L38" s="124"/>
      <c r="M38" s="31"/>
      <c r="N38" s="10"/>
      <c r="O38" s="11"/>
      <c r="P38" s="6"/>
      <c r="Q38" s="53"/>
      <c r="R38" s="124"/>
      <c r="S38" s="124"/>
      <c r="T38" s="31"/>
      <c r="U38" s="652" t="s">
        <v>776</v>
      </c>
      <c r="V38" s="647" t="s">
        <v>411</v>
      </c>
      <c r="W38" s="644">
        <v>10</v>
      </c>
      <c r="X38" s="645">
        <v>150</v>
      </c>
      <c r="Y38" s="124"/>
      <c r="Z38" s="31"/>
      <c r="AA38" s="10"/>
      <c r="AB38" s="11"/>
      <c r="AC38" s="11"/>
      <c r="AD38" s="53"/>
      <c r="AE38" s="124"/>
      <c r="AF38" s="248"/>
      <c r="AG38" s="13"/>
      <c r="AH38" s="6"/>
      <c r="AI38" s="11"/>
      <c r="AJ38" s="68"/>
      <c r="AK38" s="124"/>
      <c r="AL38" s="31"/>
      <c r="AM38" s="10"/>
      <c r="AN38" s="11"/>
      <c r="AO38" s="11"/>
      <c r="AP38" s="50"/>
      <c r="AQ38" s="291"/>
      <c r="AR38" s="292"/>
      <c r="AS38" s="54"/>
      <c r="AT38" s="341"/>
      <c r="AU38" s="1989"/>
    </row>
    <row r="39" spans="1:47" s="3" customFormat="1" ht="12.75">
      <c r="A39" s="28"/>
      <c r="B39" s="376"/>
      <c r="C39" s="363"/>
      <c r="D39" s="124"/>
      <c r="E39" s="124"/>
      <c r="F39" s="31"/>
      <c r="G39" s="10"/>
      <c r="H39" s="11"/>
      <c r="I39" s="6"/>
      <c r="J39" s="53"/>
      <c r="K39" s="124"/>
      <c r="L39" s="124"/>
      <c r="M39" s="31"/>
      <c r="N39" s="10"/>
      <c r="O39" s="11"/>
      <c r="P39" s="6"/>
      <c r="Q39" s="53"/>
      <c r="R39" s="124"/>
      <c r="S39" s="124"/>
      <c r="T39" s="31"/>
      <c r="U39" s="607" t="s">
        <v>777</v>
      </c>
      <c r="V39" s="615" t="s">
        <v>410</v>
      </c>
      <c r="W39" s="608">
        <v>11</v>
      </c>
      <c r="X39" s="981">
        <v>150</v>
      </c>
      <c r="Y39" s="124"/>
      <c r="Z39" s="31"/>
      <c r="AA39" s="10"/>
      <c r="AB39" s="11"/>
      <c r="AC39" s="11"/>
      <c r="AD39" s="53"/>
      <c r="AE39" s="124"/>
      <c r="AF39" s="248"/>
      <c r="AG39" s="13"/>
      <c r="AH39" s="6"/>
      <c r="AI39" s="11"/>
      <c r="AJ39" s="68"/>
      <c r="AK39" s="124"/>
      <c r="AL39" s="31"/>
      <c r="AM39" s="10"/>
      <c r="AN39" s="11"/>
      <c r="AO39" s="11"/>
      <c r="AP39" s="50"/>
      <c r="AQ39" s="291"/>
      <c r="AR39" s="292"/>
      <c r="AS39" s="54"/>
      <c r="AT39" s="341"/>
      <c r="AU39" s="1989"/>
    </row>
    <row r="40" spans="1:47" s="3" customFormat="1" ht="12.75">
      <c r="A40" s="28"/>
      <c r="B40" s="376"/>
      <c r="C40" s="363"/>
      <c r="D40" s="124"/>
      <c r="E40" s="124"/>
      <c r="F40" s="31"/>
      <c r="G40" s="10"/>
      <c r="H40" s="11"/>
      <c r="I40" s="6"/>
      <c r="J40" s="53"/>
      <c r="K40" s="124"/>
      <c r="L40" s="124"/>
      <c r="M40" s="31"/>
      <c r="N40" s="10"/>
      <c r="O40" s="11"/>
      <c r="P40" s="6"/>
      <c r="Q40" s="53"/>
      <c r="R40" s="124"/>
      <c r="S40" s="124"/>
      <c r="T40" s="31"/>
      <c r="U40" s="547" t="s">
        <v>778</v>
      </c>
      <c r="V40" s="549" t="s">
        <v>410</v>
      </c>
      <c r="W40" s="548">
        <v>24</v>
      </c>
      <c r="X40" s="550">
        <v>125</v>
      </c>
      <c r="Y40" s="124"/>
      <c r="Z40" s="31"/>
      <c r="AA40" s="10"/>
      <c r="AB40" s="11"/>
      <c r="AC40" s="11"/>
      <c r="AD40" s="53"/>
      <c r="AE40" s="124"/>
      <c r="AF40" s="248"/>
      <c r="AG40" s="13"/>
      <c r="AH40" s="6"/>
      <c r="AI40" s="11"/>
      <c r="AJ40" s="68"/>
      <c r="AK40" s="124"/>
      <c r="AL40" s="31"/>
      <c r="AM40" s="10"/>
      <c r="AN40" s="11"/>
      <c r="AO40" s="11"/>
      <c r="AP40" s="50"/>
      <c r="AQ40" s="291"/>
      <c r="AR40" s="292"/>
      <c r="AS40" s="54"/>
      <c r="AT40" s="341"/>
      <c r="AU40" s="1989"/>
    </row>
    <row r="41" spans="1:47" s="18" customFormat="1" ht="12.75">
      <c r="A41" s="28"/>
      <c r="B41" s="783"/>
      <c r="C41" s="784"/>
      <c r="D41" s="125"/>
      <c r="E41" s="125"/>
      <c r="F41" s="365"/>
      <c r="G41" s="17"/>
      <c r="H41" s="19"/>
      <c r="J41" s="56"/>
      <c r="K41" s="125"/>
      <c r="L41" s="125"/>
      <c r="M41" s="365"/>
      <c r="N41" s="17"/>
      <c r="O41" s="19"/>
      <c r="Q41" s="56"/>
      <c r="R41" s="125"/>
      <c r="S41" s="125"/>
      <c r="T41" s="365"/>
      <c r="U41" s="604" t="s">
        <v>507</v>
      </c>
      <c r="V41" s="638" t="s">
        <v>410</v>
      </c>
      <c r="W41" s="605">
        <v>16</v>
      </c>
      <c r="X41" s="606">
        <v>125</v>
      </c>
      <c r="Y41" s="125"/>
      <c r="Z41" s="365"/>
      <c r="AA41" s="17"/>
      <c r="AB41" s="19"/>
      <c r="AC41" s="19"/>
      <c r="AD41" s="56"/>
      <c r="AE41" s="125"/>
      <c r="AF41" s="532"/>
      <c r="AG41" s="21"/>
      <c r="AI41" s="19"/>
      <c r="AJ41" s="69"/>
      <c r="AK41" s="125"/>
      <c r="AL41" s="365"/>
      <c r="AM41" s="17"/>
      <c r="AN41" s="19"/>
      <c r="AO41" s="19"/>
      <c r="AP41" s="51"/>
      <c r="AQ41" s="295"/>
      <c r="AR41" s="296"/>
      <c r="AS41" s="163"/>
      <c r="AT41" s="343"/>
      <c r="AU41" s="1990"/>
    </row>
    <row r="42" spans="1:47" s="6" customFormat="1" ht="12.75">
      <c r="A42" s="28"/>
      <c r="B42" s="376">
        <v>11</v>
      </c>
      <c r="C42" s="363" t="s">
        <v>148</v>
      </c>
      <c r="D42" s="124" t="s">
        <v>148</v>
      </c>
      <c r="E42" s="124"/>
      <c r="F42" s="116" t="s">
        <v>554</v>
      </c>
      <c r="G42" s="551"/>
      <c r="H42" s="552"/>
      <c r="I42" s="562"/>
      <c r="J42" s="560"/>
      <c r="K42" s="124"/>
      <c r="L42" s="124"/>
      <c r="M42" s="31"/>
      <c r="N42" s="10"/>
      <c r="O42" s="11"/>
      <c r="Q42" s="53"/>
      <c r="R42" s="124"/>
      <c r="S42" s="124"/>
      <c r="T42" s="31"/>
      <c r="U42" s="10"/>
      <c r="V42" s="262"/>
      <c r="W42" s="263"/>
      <c r="X42" s="264"/>
      <c r="Y42" s="124"/>
      <c r="Z42" s="31"/>
      <c r="AA42" s="10"/>
      <c r="AB42" s="11"/>
      <c r="AC42" s="11"/>
      <c r="AD42" s="53"/>
      <c r="AE42" s="124"/>
      <c r="AF42" s="248"/>
      <c r="AG42" s="13"/>
      <c r="AI42" s="11"/>
      <c r="AJ42" s="68"/>
      <c r="AK42" s="124" t="s">
        <v>148</v>
      </c>
      <c r="AL42" s="31" t="s">
        <v>150</v>
      </c>
      <c r="AM42" s="10" t="s">
        <v>259</v>
      </c>
      <c r="AN42" s="11"/>
      <c r="AO42" s="11"/>
      <c r="AQ42" s="202"/>
      <c r="AR42" s="292"/>
      <c r="AS42" s="54"/>
      <c r="AT42" s="341"/>
      <c r="AU42" s="1989"/>
    </row>
    <row r="43" spans="1:47" s="3" customFormat="1" ht="12.75">
      <c r="A43" s="28"/>
      <c r="B43" s="376"/>
      <c r="C43" s="363"/>
      <c r="D43" s="124"/>
      <c r="E43" s="124"/>
      <c r="F43" s="31" t="s">
        <v>268</v>
      </c>
      <c r="G43" s="646"/>
      <c r="H43" s="641"/>
      <c r="I43" s="641"/>
      <c r="J43" s="642"/>
      <c r="K43" s="124"/>
      <c r="L43" s="124"/>
      <c r="M43" s="31"/>
      <c r="N43" s="10"/>
      <c r="O43" s="11"/>
      <c r="P43" s="6"/>
      <c r="Q43" s="53"/>
      <c r="R43" s="124"/>
      <c r="S43" s="124"/>
      <c r="T43" s="31"/>
      <c r="U43" s="10"/>
      <c r="V43" s="262"/>
      <c r="W43" s="263"/>
      <c r="X43" s="264"/>
      <c r="Y43" s="124"/>
      <c r="Z43" s="31"/>
      <c r="AA43" s="10"/>
      <c r="AB43" s="11"/>
      <c r="AC43" s="11"/>
      <c r="AD43" s="53"/>
      <c r="AE43" s="124"/>
      <c r="AF43" s="248"/>
      <c r="AG43" s="10"/>
      <c r="AH43" s="6"/>
      <c r="AI43" s="11"/>
      <c r="AJ43" s="68"/>
      <c r="AK43" s="124"/>
      <c r="AL43" s="31"/>
      <c r="AM43" s="10" t="s">
        <v>153</v>
      </c>
      <c r="AN43" s="11" t="s">
        <v>135</v>
      </c>
      <c r="AO43" s="11">
        <v>16</v>
      </c>
      <c r="AP43" s="50" t="s">
        <v>343</v>
      </c>
      <c r="AQ43" s="285"/>
      <c r="AR43" s="286"/>
      <c r="AS43" s="50"/>
      <c r="AT43" s="338"/>
      <c r="AU43" s="165"/>
    </row>
    <row r="44" spans="1:47" s="3" customFormat="1" ht="12.75">
      <c r="A44" s="28"/>
      <c r="B44" s="376"/>
      <c r="C44" s="363"/>
      <c r="D44" s="124"/>
      <c r="E44" s="124"/>
      <c r="F44" s="31"/>
      <c r="G44" s="646"/>
      <c r="H44" s="641"/>
      <c r="I44" s="641"/>
      <c r="J44" s="642"/>
      <c r="K44" s="124"/>
      <c r="L44" s="124"/>
      <c r="M44" s="31"/>
      <c r="N44" s="10"/>
      <c r="O44" s="11"/>
      <c r="P44" s="6"/>
      <c r="Q44" s="53"/>
      <c r="R44" s="124"/>
      <c r="S44" s="124"/>
      <c r="T44" s="31"/>
      <c r="U44" s="10"/>
      <c r="V44" s="262"/>
      <c r="W44" s="263"/>
      <c r="X44" s="264"/>
      <c r="Y44" s="124"/>
      <c r="Z44" s="31"/>
      <c r="AA44" s="10"/>
      <c r="AB44" s="11"/>
      <c r="AC44" s="11"/>
      <c r="AD44" s="53"/>
      <c r="AE44" s="124"/>
      <c r="AF44" s="248"/>
      <c r="AG44" s="15"/>
      <c r="AH44" s="6"/>
      <c r="AI44" s="11"/>
      <c r="AJ44" s="68"/>
      <c r="AK44" s="124"/>
      <c r="AL44" s="31"/>
      <c r="AM44" s="10"/>
      <c r="AN44" s="11"/>
      <c r="AO44" s="11"/>
      <c r="AP44" s="50"/>
      <c r="AQ44" s="285"/>
      <c r="AR44" s="286"/>
      <c r="AS44" s="50"/>
      <c r="AT44" s="338"/>
      <c r="AU44" s="165"/>
    </row>
    <row r="45" spans="1:47" s="3" customFormat="1" ht="13.5" thickBot="1">
      <c r="A45" s="8"/>
      <c r="B45" s="824"/>
      <c r="C45" s="825"/>
      <c r="D45" s="126"/>
      <c r="E45" s="126"/>
      <c r="F45" s="366"/>
      <c r="G45" s="657"/>
      <c r="H45" s="658"/>
      <c r="I45" s="658"/>
      <c r="J45" s="659"/>
      <c r="K45" s="126"/>
      <c r="L45" s="126"/>
      <c r="M45" s="366"/>
      <c r="N45" s="78"/>
      <c r="O45" s="79"/>
      <c r="P45" s="77"/>
      <c r="Q45" s="76"/>
      <c r="R45" s="126"/>
      <c r="S45" s="126"/>
      <c r="T45" s="366"/>
      <c r="U45" s="78"/>
      <c r="V45" s="272"/>
      <c r="W45" s="269"/>
      <c r="X45" s="270"/>
      <c r="Y45" s="126"/>
      <c r="Z45" s="366"/>
      <c r="AA45" s="78"/>
      <c r="AB45" s="79"/>
      <c r="AC45" s="79"/>
      <c r="AD45" s="76"/>
      <c r="AE45" s="126"/>
      <c r="AF45" s="533"/>
      <c r="AG45" s="85"/>
      <c r="AH45" s="77"/>
      <c r="AI45" s="79"/>
      <c r="AJ45" s="82"/>
      <c r="AK45" s="126"/>
      <c r="AL45" s="366"/>
      <c r="AM45" s="78"/>
      <c r="AN45" s="79"/>
      <c r="AO45" s="79"/>
      <c r="AP45" s="80"/>
      <c r="AQ45" s="289"/>
      <c r="AR45" s="290"/>
      <c r="AS45" s="83"/>
      <c r="AT45" s="340"/>
      <c r="AU45" s="167"/>
    </row>
    <row r="46" spans="1:47" ht="13.5" thickTop="1">
      <c r="A46" s="8"/>
      <c r="B46" s="376">
        <v>12</v>
      </c>
      <c r="C46" s="363" t="s">
        <v>151</v>
      </c>
      <c r="D46" s="124"/>
      <c r="E46" s="124"/>
      <c r="F46" s="31"/>
      <c r="G46" s="32"/>
      <c r="H46" s="11"/>
      <c r="I46" s="22"/>
      <c r="J46" s="57"/>
      <c r="K46" s="124"/>
      <c r="L46" s="124"/>
      <c r="M46" s="39"/>
      <c r="N46" s="32"/>
      <c r="O46" s="11"/>
      <c r="P46" s="22"/>
      <c r="Q46" s="57"/>
      <c r="R46" s="124"/>
      <c r="S46" s="124"/>
      <c r="T46" s="31"/>
      <c r="U46" s="36"/>
      <c r="V46" s="263"/>
      <c r="W46" s="263"/>
      <c r="X46" s="264"/>
      <c r="Y46" s="963" t="s">
        <v>151</v>
      </c>
      <c r="Z46" s="1026" t="s">
        <v>551</v>
      </c>
      <c r="AA46" s="1298" t="s">
        <v>671</v>
      </c>
      <c r="AB46" s="376"/>
      <c r="AC46" s="376"/>
      <c r="AD46" s="363"/>
      <c r="AE46" s="252"/>
      <c r="AF46" s="369"/>
      <c r="AG46" s="561"/>
      <c r="AH46" s="562"/>
      <c r="AI46" s="552"/>
      <c r="AJ46" s="563"/>
      <c r="AK46" s="124"/>
      <c r="AL46" s="116"/>
      <c r="AM46" s="10"/>
      <c r="AN46" s="11"/>
      <c r="AO46" s="32"/>
      <c r="AP46" s="52"/>
      <c r="AQ46" s="285"/>
      <c r="AR46" s="286"/>
      <c r="AS46" s="50"/>
      <c r="AT46" s="338"/>
      <c r="AU46" s="165"/>
    </row>
    <row r="47" spans="1:47" ht="12.75">
      <c r="A47" s="8" t="s">
        <v>353</v>
      </c>
      <c r="B47" s="1160"/>
      <c r="C47" s="1485"/>
      <c r="D47" s="124"/>
      <c r="E47" s="124"/>
      <c r="F47" s="31"/>
      <c r="G47" s="32"/>
      <c r="H47" s="11"/>
      <c r="I47" s="22"/>
      <c r="J47" s="57"/>
      <c r="K47" s="124"/>
      <c r="L47" s="124"/>
      <c r="M47" s="39"/>
      <c r="N47" s="32"/>
      <c r="O47" s="11"/>
      <c r="P47" s="22"/>
      <c r="Q47" s="57"/>
      <c r="R47" s="124"/>
      <c r="S47" s="124"/>
      <c r="T47" s="31"/>
      <c r="U47" s="36"/>
      <c r="V47" s="263"/>
      <c r="W47" s="263"/>
      <c r="X47" s="264"/>
      <c r="Y47" s="942"/>
      <c r="Z47" s="369"/>
      <c r="AA47" s="1298" t="s">
        <v>684</v>
      </c>
      <c r="AB47" s="376"/>
      <c r="AC47" s="376"/>
      <c r="AD47" s="363"/>
      <c r="AE47" s="252"/>
      <c r="AF47" s="369"/>
      <c r="AG47" s="551"/>
      <c r="AH47" s="562"/>
      <c r="AI47" s="552"/>
      <c r="AJ47" s="563"/>
      <c r="AK47" s="124"/>
      <c r="AM47" s="10"/>
      <c r="AN47" s="11"/>
      <c r="AO47" s="32"/>
      <c r="AP47" s="52"/>
      <c r="AQ47" s="285"/>
      <c r="AR47" s="286"/>
      <c r="AS47" s="63"/>
      <c r="AT47" s="338"/>
      <c r="AU47" s="165"/>
    </row>
    <row r="48" spans="1:47" ht="12.75">
      <c r="A48" s="28"/>
      <c r="B48" s="1160"/>
      <c r="C48" s="1485"/>
      <c r="D48" s="124"/>
      <c r="E48" s="124"/>
      <c r="F48" s="31"/>
      <c r="G48" s="32"/>
      <c r="H48" s="11"/>
      <c r="I48" s="22"/>
      <c r="J48" s="57"/>
      <c r="K48" s="124"/>
      <c r="L48" s="124"/>
      <c r="M48" s="39"/>
      <c r="N48" s="32"/>
      <c r="O48" s="11"/>
      <c r="P48" s="22"/>
      <c r="Q48" s="57"/>
      <c r="R48" s="124"/>
      <c r="S48" s="124"/>
      <c r="T48" s="31"/>
      <c r="U48" s="36"/>
      <c r="V48" s="262"/>
      <c r="W48" s="263"/>
      <c r="X48" s="264"/>
      <c r="Y48" s="942"/>
      <c r="Z48" s="369"/>
      <c r="AA48" s="1298" t="s">
        <v>685</v>
      </c>
      <c r="AB48" s="376"/>
      <c r="AC48" s="376"/>
      <c r="AD48" s="363"/>
      <c r="AE48" s="252"/>
      <c r="AF48" s="369"/>
      <c r="AG48" s="561"/>
      <c r="AH48" s="562"/>
      <c r="AI48" s="552"/>
      <c r="AJ48" s="563"/>
      <c r="AK48" s="124"/>
      <c r="AM48" s="10"/>
      <c r="AN48" s="11"/>
      <c r="AO48" s="32"/>
      <c r="AP48" s="52"/>
      <c r="AQ48" s="285"/>
      <c r="AR48" s="286"/>
      <c r="AS48" s="50"/>
      <c r="AT48" s="338"/>
      <c r="AU48" s="165"/>
    </row>
    <row r="49" spans="1:47" s="42" customFormat="1" ht="13.5" thickBot="1">
      <c r="A49" s="48"/>
      <c r="B49" s="783"/>
      <c r="C49" s="784"/>
      <c r="D49" s="125"/>
      <c r="E49" s="125"/>
      <c r="F49" s="674"/>
      <c r="G49" s="35"/>
      <c r="H49" s="19"/>
      <c r="J49" s="61"/>
      <c r="K49" s="125"/>
      <c r="L49" s="125"/>
      <c r="M49" s="674"/>
      <c r="N49" s="35"/>
      <c r="O49" s="19"/>
      <c r="Q49" s="61"/>
      <c r="R49" s="125"/>
      <c r="S49" s="125"/>
      <c r="T49" s="365"/>
      <c r="U49" s="35"/>
      <c r="V49" s="265"/>
      <c r="W49" s="273"/>
      <c r="X49" s="274"/>
      <c r="Y49" s="943"/>
      <c r="Z49" s="1027"/>
      <c r="AA49" s="1299" t="s">
        <v>190</v>
      </c>
      <c r="AB49" s="783" t="s">
        <v>410</v>
      </c>
      <c r="AC49" s="783">
        <v>12</v>
      </c>
      <c r="AD49" s="784">
        <v>100</v>
      </c>
      <c r="AE49" s="250"/>
      <c r="AF49" s="370"/>
      <c r="AG49" s="34"/>
      <c r="AH49" s="34"/>
      <c r="AI49" s="35"/>
      <c r="AJ49" s="73"/>
      <c r="AK49" s="125"/>
      <c r="AL49" s="674"/>
      <c r="AM49" s="17"/>
      <c r="AN49" s="19"/>
      <c r="AO49" s="35"/>
      <c r="AP49" s="55"/>
      <c r="AQ49" s="287"/>
      <c r="AR49" s="288"/>
      <c r="AS49" s="51"/>
      <c r="AT49" s="339"/>
      <c r="AU49" s="166"/>
    </row>
    <row r="50" spans="1:47" ht="13.5" thickTop="1">
      <c r="A50" s="48"/>
      <c r="B50" s="376">
        <v>13</v>
      </c>
      <c r="C50" s="363" t="s">
        <v>134</v>
      </c>
      <c r="D50" s="124"/>
      <c r="E50" s="124"/>
      <c r="F50" s="31"/>
      <c r="G50" s="10"/>
      <c r="H50" s="11"/>
      <c r="I50" s="6"/>
      <c r="J50" s="151"/>
      <c r="K50" s="124" t="s">
        <v>134</v>
      </c>
      <c r="L50" s="124"/>
      <c r="M50" s="31" t="s">
        <v>152</v>
      </c>
      <c r="N50" s="32"/>
      <c r="O50" s="11"/>
      <c r="P50" s="22"/>
      <c r="Q50" s="57"/>
      <c r="R50" s="124"/>
      <c r="S50" s="124"/>
      <c r="T50" s="248"/>
      <c r="U50" s="10"/>
      <c r="V50" s="262"/>
      <c r="W50" s="263"/>
      <c r="X50" s="264"/>
      <c r="Y50" s="124"/>
      <c r="Z50" s="31"/>
      <c r="AA50" s="32"/>
      <c r="AB50" s="11"/>
      <c r="AC50" s="32"/>
      <c r="AD50" s="57"/>
      <c r="AE50" s="124"/>
      <c r="AF50" s="248"/>
      <c r="AG50" s="33"/>
      <c r="AH50" s="33"/>
      <c r="AI50" s="32"/>
      <c r="AJ50" s="72"/>
      <c r="AK50" s="124"/>
      <c r="AM50" s="10"/>
      <c r="AN50" s="11"/>
      <c r="AO50" s="32"/>
      <c r="AP50" s="52"/>
      <c r="AQ50" s="285"/>
      <c r="AR50" s="286"/>
      <c r="AS50" s="50"/>
      <c r="AT50" s="338"/>
      <c r="AU50" s="165"/>
    </row>
    <row r="51" spans="1:47" ht="12.75">
      <c r="A51" s="48"/>
      <c r="B51" s="376"/>
      <c r="C51" s="363"/>
      <c r="D51" s="124"/>
      <c r="E51" s="124"/>
      <c r="F51" s="31"/>
      <c r="G51" s="10"/>
      <c r="H51" s="11"/>
      <c r="I51" s="6"/>
      <c r="J51" s="53"/>
      <c r="K51" s="124"/>
      <c r="L51" s="124"/>
      <c r="M51" s="31"/>
      <c r="N51" s="32"/>
      <c r="O51" s="11"/>
      <c r="P51" s="22"/>
      <c r="Q51" s="57"/>
      <c r="R51" s="124"/>
      <c r="S51" s="124"/>
      <c r="T51" s="31"/>
      <c r="U51" s="36"/>
      <c r="V51" s="263"/>
      <c r="W51" s="263"/>
      <c r="X51" s="264"/>
      <c r="Y51" s="124"/>
      <c r="Z51" s="31"/>
      <c r="AA51" s="32"/>
      <c r="AB51" s="11"/>
      <c r="AC51" s="32"/>
      <c r="AD51" s="57"/>
      <c r="AE51" s="124"/>
      <c r="AF51" s="248"/>
      <c r="AG51" s="33"/>
      <c r="AH51" s="33"/>
      <c r="AI51" s="32"/>
      <c r="AJ51" s="72"/>
      <c r="AK51" s="124"/>
      <c r="AM51" s="10"/>
      <c r="AN51" s="11"/>
      <c r="AO51" s="32"/>
      <c r="AP51" s="52"/>
      <c r="AQ51" s="285"/>
      <c r="AR51" s="286"/>
      <c r="AS51" s="50"/>
      <c r="AT51" s="338"/>
      <c r="AU51" s="165"/>
    </row>
    <row r="52" spans="1:47" s="42" customFormat="1" ht="13.5" thickBot="1">
      <c r="A52" s="48"/>
      <c r="B52" s="783"/>
      <c r="C52" s="784"/>
      <c r="D52" s="124"/>
      <c r="E52" s="124"/>
      <c r="F52" s="31"/>
      <c r="G52" s="17"/>
      <c r="H52" s="19"/>
      <c r="I52" s="18"/>
      <c r="J52" s="56"/>
      <c r="K52" s="125"/>
      <c r="L52" s="125"/>
      <c r="M52" s="674"/>
      <c r="N52" s="35"/>
      <c r="O52" s="19"/>
      <c r="Q52" s="61"/>
      <c r="R52" s="125"/>
      <c r="S52" s="125"/>
      <c r="T52" s="370"/>
      <c r="U52" s="37"/>
      <c r="V52" s="266"/>
      <c r="W52" s="266"/>
      <c r="X52" s="267"/>
      <c r="Y52" s="125"/>
      <c r="Z52" s="365"/>
      <c r="AA52" s="35"/>
      <c r="AB52" s="19"/>
      <c r="AC52" s="35"/>
      <c r="AD52" s="61"/>
      <c r="AE52" s="125"/>
      <c r="AF52" s="532"/>
      <c r="AG52" s="34"/>
      <c r="AH52" s="34"/>
      <c r="AI52" s="35"/>
      <c r="AJ52" s="73"/>
      <c r="AK52" s="125"/>
      <c r="AL52" s="674"/>
      <c r="AM52" s="17"/>
      <c r="AN52" s="19"/>
      <c r="AO52" s="35"/>
      <c r="AP52" s="55"/>
      <c r="AQ52" s="287"/>
      <c r="AR52" s="288"/>
      <c r="AS52" s="51"/>
      <c r="AT52" s="339"/>
      <c r="AU52" s="166"/>
    </row>
    <row r="53" spans="1:47" ht="13.5" thickTop="1">
      <c r="A53" s="48"/>
      <c r="B53" s="376">
        <v>14</v>
      </c>
      <c r="C53" s="537" t="s">
        <v>137</v>
      </c>
      <c r="D53" s="963" t="s">
        <v>137</v>
      </c>
      <c r="E53" s="964"/>
      <c r="F53" s="713" t="s">
        <v>537</v>
      </c>
      <c r="G53" s="15"/>
      <c r="H53" s="11"/>
      <c r="I53" s="6"/>
      <c r="J53" s="53"/>
      <c r="K53" s="124"/>
      <c r="L53" s="124"/>
      <c r="M53" s="31"/>
      <c r="N53" s="32"/>
      <c r="O53" s="11"/>
      <c r="P53" s="22"/>
      <c r="Q53" s="57"/>
      <c r="R53" s="124"/>
      <c r="S53" s="124"/>
      <c r="T53" s="31"/>
      <c r="U53" s="36"/>
      <c r="V53" s="263"/>
      <c r="W53" s="263"/>
      <c r="X53" s="264"/>
      <c r="Y53" s="124"/>
      <c r="Z53" s="31"/>
      <c r="AA53" s="32"/>
      <c r="AB53" s="11"/>
      <c r="AC53" s="32"/>
      <c r="AD53" s="57"/>
      <c r="AE53" s="124"/>
      <c r="AF53" s="248"/>
      <c r="AG53" s="33"/>
      <c r="AH53" s="33"/>
      <c r="AI53" s="32"/>
      <c r="AJ53" s="72"/>
      <c r="AK53" s="124"/>
      <c r="AM53" s="10"/>
      <c r="AN53" s="11"/>
      <c r="AO53" s="32"/>
      <c r="AP53" s="52"/>
      <c r="AQ53" s="293"/>
      <c r="AR53" s="294"/>
      <c r="AS53" s="50"/>
      <c r="AT53" s="338"/>
      <c r="AU53" s="165"/>
    </row>
    <row r="54" spans="1:47" ht="12.75">
      <c r="A54" s="48"/>
      <c r="B54" s="376"/>
      <c r="C54" s="537"/>
      <c r="D54" s="942"/>
      <c r="E54" s="124"/>
      <c r="F54" s="369" t="s">
        <v>268</v>
      </c>
      <c r="G54" s="15"/>
      <c r="H54" s="11"/>
      <c r="I54" s="6"/>
      <c r="J54" s="53"/>
      <c r="K54" s="124"/>
      <c r="L54" s="124"/>
      <c r="M54" s="115"/>
      <c r="N54" s="32"/>
      <c r="O54" s="11"/>
      <c r="P54" s="22"/>
      <c r="Q54" s="57"/>
      <c r="R54" s="124"/>
      <c r="S54" s="124"/>
      <c r="T54" s="31"/>
      <c r="U54" s="36"/>
      <c r="V54" s="263"/>
      <c r="W54" s="263"/>
      <c r="X54" s="264"/>
      <c r="Y54" s="124"/>
      <c r="Z54" s="31"/>
      <c r="AA54" s="32"/>
      <c r="AB54" s="11"/>
      <c r="AC54" s="32"/>
      <c r="AD54" s="57"/>
      <c r="AE54" s="124"/>
      <c r="AF54" s="248"/>
      <c r="AG54" s="33"/>
      <c r="AH54" s="33"/>
      <c r="AI54" s="32"/>
      <c r="AJ54" s="72"/>
      <c r="AK54" s="124"/>
      <c r="AM54" s="10"/>
      <c r="AN54" s="11"/>
      <c r="AO54" s="32"/>
      <c r="AP54" s="52"/>
      <c r="AQ54" s="285"/>
      <c r="AR54" s="286"/>
      <c r="AS54" s="50"/>
      <c r="AT54" s="338"/>
      <c r="AU54" s="165"/>
    </row>
    <row r="55" spans="1:47" ht="13.5" thickBot="1">
      <c r="A55" s="48"/>
      <c r="B55" s="783"/>
      <c r="C55" s="860"/>
      <c r="D55" s="943"/>
      <c r="E55" s="944"/>
      <c r="F55" s="1023"/>
      <c r="G55" s="30"/>
      <c r="H55" s="19"/>
      <c r="I55" s="18"/>
      <c r="J55" s="56"/>
      <c r="K55" s="125"/>
      <c r="L55" s="125"/>
      <c r="M55" s="674"/>
      <c r="N55" s="35"/>
      <c r="O55" s="19"/>
      <c r="P55" s="42"/>
      <c r="Q55" s="61"/>
      <c r="R55" s="125"/>
      <c r="S55" s="125"/>
      <c r="T55" s="370"/>
      <c r="U55" s="37"/>
      <c r="V55" s="266"/>
      <c r="W55" s="266"/>
      <c r="X55" s="267"/>
      <c r="Y55" s="125"/>
      <c r="Z55" s="365"/>
      <c r="AA55" s="35"/>
      <c r="AB55" s="19"/>
      <c r="AC55" s="35"/>
      <c r="AD55" s="61"/>
      <c r="AE55" s="125"/>
      <c r="AF55" s="532"/>
      <c r="AG55" s="34"/>
      <c r="AH55" s="34"/>
      <c r="AI55" s="35"/>
      <c r="AJ55" s="73"/>
      <c r="AK55" s="125"/>
      <c r="AL55" s="674"/>
      <c r="AM55" s="17"/>
      <c r="AN55" s="19"/>
      <c r="AO55" s="35"/>
      <c r="AP55" s="55"/>
      <c r="AQ55" s="287"/>
      <c r="AR55" s="288"/>
      <c r="AS55" s="51"/>
      <c r="AT55" s="339"/>
      <c r="AU55" s="166"/>
    </row>
    <row r="56" spans="1:47" ht="13.5" thickTop="1">
      <c r="A56" s="48"/>
      <c r="B56" s="376">
        <v>15</v>
      </c>
      <c r="C56" s="363" t="s">
        <v>140</v>
      </c>
      <c r="D56" s="929"/>
      <c r="E56" s="929"/>
      <c r="F56" s="115"/>
      <c r="G56" s="375"/>
      <c r="H56" s="376"/>
      <c r="I56" s="284"/>
      <c r="J56" s="363"/>
      <c r="K56" s="284"/>
      <c r="L56" s="284"/>
      <c r="M56" s="136"/>
      <c r="N56" s="1112"/>
      <c r="O56" s="376"/>
      <c r="P56" s="138"/>
      <c r="Q56" s="1113"/>
      <c r="R56" s="284" t="s">
        <v>140</v>
      </c>
      <c r="S56" s="284"/>
      <c r="T56" s="1464" t="s">
        <v>702</v>
      </c>
      <c r="U56" s="375"/>
      <c r="V56" s="262"/>
      <c r="W56" s="263"/>
      <c r="X56" s="264"/>
      <c r="Y56" s="124"/>
      <c r="Z56" s="31"/>
      <c r="AA56" s="32"/>
      <c r="AB56" s="11"/>
      <c r="AC56" s="32"/>
      <c r="AD56" s="57"/>
      <c r="AE56" s="124"/>
      <c r="AF56" s="685"/>
      <c r="AG56" s="33"/>
      <c r="AH56" s="33"/>
      <c r="AI56" s="32"/>
      <c r="AJ56" s="72"/>
      <c r="AK56" s="124"/>
      <c r="AM56" s="10"/>
      <c r="AN56" s="11"/>
      <c r="AO56" s="32"/>
      <c r="AP56" s="52"/>
      <c r="AQ56" s="285"/>
      <c r="AR56" s="286"/>
      <c r="AS56" s="50"/>
      <c r="AT56" s="338"/>
      <c r="AU56" s="165"/>
    </row>
    <row r="57" spans="1:47" ht="12.75">
      <c r="A57" s="48"/>
      <c r="B57" s="376"/>
      <c r="C57" s="363"/>
      <c r="D57" s="929"/>
      <c r="E57" s="929"/>
      <c r="F57" s="115"/>
      <c r="G57" s="375"/>
      <c r="H57" s="376"/>
      <c r="I57" s="284"/>
      <c r="J57" s="363"/>
      <c r="K57" s="284"/>
      <c r="L57" s="284"/>
      <c r="M57" s="136"/>
      <c r="N57" s="1112"/>
      <c r="O57" s="376"/>
      <c r="P57" s="138"/>
      <c r="Q57" s="1113"/>
      <c r="R57" s="284"/>
      <c r="S57" s="284"/>
      <c r="T57" s="115"/>
      <c r="U57" s="375"/>
      <c r="V57" s="262"/>
      <c r="W57" s="263"/>
      <c r="X57" s="264"/>
      <c r="Y57" s="124"/>
      <c r="Z57" s="31"/>
      <c r="AA57" s="32"/>
      <c r="AB57" s="11"/>
      <c r="AC57" s="32"/>
      <c r="AD57" s="57"/>
      <c r="AE57" s="124"/>
      <c r="AF57" s="685"/>
      <c r="AG57" s="33"/>
      <c r="AH57" s="33"/>
      <c r="AI57" s="32"/>
      <c r="AJ57" s="72"/>
      <c r="AK57" s="124"/>
      <c r="AM57" s="10"/>
      <c r="AN57" s="11"/>
      <c r="AO57" s="32"/>
      <c r="AP57" s="52"/>
      <c r="AQ57" s="285"/>
      <c r="AR57" s="286"/>
      <c r="AS57" s="50"/>
      <c r="AT57" s="338"/>
      <c r="AU57" s="165"/>
    </row>
    <row r="58" spans="1:47" ht="12.75">
      <c r="A58" s="48"/>
      <c r="B58" s="783"/>
      <c r="C58" s="784"/>
      <c r="D58" s="930"/>
      <c r="E58" s="930"/>
      <c r="F58" s="678"/>
      <c r="G58" s="782"/>
      <c r="H58" s="783"/>
      <c r="I58" s="786"/>
      <c r="J58" s="784"/>
      <c r="K58" s="786"/>
      <c r="L58" s="786"/>
      <c r="M58" s="1114"/>
      <c r="N58" s="1115"/>
      <c r="O58" s="783"/>
      <c r="P58" s="1116"/>
      <c r="Q58" s="1117"/>
      <c r="R58" s="786"/>
      <c r="S58" s="786"/>
      <c r="T58" s="678"/>
      <c r="U58" s="782"/>
      <c r="V58" s="271"/>
      <c r="W58" s="266"/>
      <c r="X58" s="267"/>
      <c r="Y58" s="125"/>
      <c r="Z58" s="365"/>
      <c r="AA58" s="35"/>
      <c r="AB58" s="19"/>
      <c r="AC58" s="35"/>
      <c r="AD58" s="61"/>
      <c r="AE58" s="125"/>
      <c r="AF58" s="532"/>
      <c r="AG58" s="34"/>
      <c r="AH58" s="34"/>
      <c r="AI58" s="35"/>
      <c r="AJ58" s="73"/>
      <c r="AK58" s="125"/>
      <c r="AL58" s="674"/>
      <c r="AM58" s="17"/>
      <c r="AN58" s="19"/>
      <c r="AO58" s="35"/>
      <c r="AP58" s="55"/>
      <c r="AQ58" s="287"/>
      <c r="AR58" s="288"/>
      <c r="AS58" s="51"/>
      <c r="AT58" s="339"/>
      <c r="AU58" s="166"/>
    </row>
    <row r="59" spans="1:47" ht="12.75">
      <c r="A59" s="48"/>
      <c r="B59" s="376">
        <v>16</v>
      </c>
      <c r="C59" s="363" t="s">
        <v>142</v>
      </c>
      <c r="D59" s="929"/>
      <c r="E59" s="929"/>
      <c r="F59" s="713"/>
      <c r="G59" s="375"/>
      <c r="H59" s="376"/>
      <c r="I59" s="284"/>
      <c r="J59" s="363"/>
      <c r="K59" s="284"/>
      <c r="L59" s="284"/>
      <c r="M59" s="115"/>
      <c r="N59" s="1112"/>
      <c r="O59" s="376"/>
      <c r="P59" s="138"/>
      <c r="Q59" s="1113"/>
      <c r="R59" s="284"/>
      <c r="S59" s="284"/>
      <c r="T59" s="115"/>
      <c r="U59" s="1118"/>
      <c r="V59" s="263"/>
      <c r="W59" s="263"/>
      <c r="X59" s="264"/>
      <c r="Y59" s="124" t="s">
        <v>142</v>
      </c>
      <c r="Z59" s="31" t="s">
        <v>552</v>
      </c>
      <c r="AA59" s="551" t="s">
        <v>166</v>
      </c>
      <c r="AB59" s="552"/>
      <c r="AC59" s="552"/>
      <c r="AD59" s="554"/>
      <c r="AE59" s="124"/>
      <c r="AF59" s="248"/>
      <c r="AG59" s="33"/>
      <c r="AH59" s="33"/>
      <c r="AI59" s="32"/>
      <c r="AJ59" s="72"/>
      <c r="AK59" s="124"/>
      <c r="AL59" s="116"/>
      <c r="AM59" s="10"/>
      <c r="AN59" s="11"/>
      <c r="AO59" s="11"/>
      <c r="AP59" s="53"/>
      <c r="AQ59" s="285"/>
      <c r="AR59" s="286"/>
      <c r="AS59" s="50"/>
      <c r="AT59" s="338"/>
      <c r="AU59" s="165" t="s">
        <v>469</v>
      </c>
    </row>
    <row r="60" spans="1:47" ht="12.75">
      <c r="A60" s="48"/>
      <c r="B60" s="376"/>
      <c r="C60" s="363"/>
      <c r="D60" s="929"/>
      <c r="E60" s="929"/>
      <c r="F60" s="236"/>
      <c r="G60" s="375"/>
      <c r="H60" s="376"/>
      <c r="I60" s="284"/>
      <c r="J60" s="363"/>
      <c r="K60" s="284"/>
      <c r="L60" s="284"/>
      <c r="M60" s="136"/>
      <c r="N60" s="1112"/>
      <c r="O60" s="376"/>
      <c r="P60" s="138"/>
      <c r="Q60" s="1113"/>
      <c r="R60" s="284"/>
      <c r="S60" s="284"/>
      <c r="T60" s="115"/>
      <c r="U60" s="1118"/>
      <c r="V60" s="263"/>
      <c r="W60" s="263"/>
      <c r="X60" s="264"/>
      <c r="Y60" s="124"/>
      <c r="Z60" s="31"/>
      <c r="AA60" s="551" t="s">
        <v>167</v>
      </c>
      <c r="AB60" s="552" t="s">
        <v>411</v>
      </c>
      <c r="AC60" s="552">
        <v>12</v>
      </c>
      <c r="AD60" s="554">
        <v>150</v>
      </c>
      <c r="AE60" s="124"/>
      <c r="AF60" s="248"/>
      <c r="AG60" s="33"/>
      <c r="AH60" s="33"/>
      <c r="AI60" s="32"/>
      <c r="AJ60" s="72"/>
      <c r="AK60" s="124"/>
      <c r="AL60" s="116"/>
      <c r="AM60" s="10"/>
      <c r="AN60" s="11"/>
      <c r="AO60" s="11"/>
      <c r="AP60" s="53"/>
      <c r="AQ60" s="285"/>
      <c r="AR60" s="286"/>
      <c r="AS60" s="50"/>
      <c r="AT60" s="338"/>
      <c r="AU60" s="165"/>
    </row>
    <row r="61" spans="1:47" ht="13.5" thickBot="1">
      <c r="A61" s="48"/>
      <c r="B61" s="783"/>
      <c r="C61" s="784"/>
      <c r="D61" s="930"/>
      <c r="E61" s="930"/>
      <c r="F61" s="678"/>
      <c r="G61" s="782"/>
      <c r="H61" s="783"/>
      <c r="I61" s="786"/>
      <c r="J61" s="784"/>
      <c r="K61" s="284"/>
      <c r="L61" s="284"/>
      <c r="M61" s="136"/>
      <c r="N61" s="1115"/>
      <c r="O61" s="783"/>
      <c r="P61" s="1116"/>
      <c r="Q61" s="1117"/>
      <c r="R61" s="786"/>
      <c r="S61" s="786"/>
      <c r="T61" s="678"/>
      <c r="U61" s="1115"/>
      <c r="V61" s="265"/>
      <c r="W61" s="273"/>
      <c r="X61" s="274"/>
      <c r="Y61" s="125"/>
      <c r="Z61" s="365"/>
      <c r="AA61" s="568" t="s">
        <v>346</v>
      </c>
      <c r="AB61" s="570" t="s">
        <v>410</v>
      </c>
      <c r="AC61" s="570">
        <v>24</v>
      </c>
      <c r="AD61" s="571">
        <v>100</v>
      </c>
      <c r="AE61" s="125"/>
      <c r="AF61" s="532"/>
      <c r="AG61" s="34"/>
      <c r="AH61" s="34"/>
      <c r="AI61" s="35"/>
      <c r="AJ61" s="73"/>
      <c r="AK61" s="125"/>
      <c r="AL61" s="365"/>
      <c r="AM61" s="17"/>
      <c r="AN61" s="19"/>
      <c r="AO61" s="19"/>
      <c r="AP61" s="56"/>
      <c r="AQ61" s="287"/>
      <c r="AR61" s="288"/>
      <c r="AS61" s="51"/>
      <c r="AT61" s="339"/>
      <c r="AU61" s="166"/>
    </row>
    <row r="62" spans="1:47" s="3" customFormat="1" ht="13.5" thickTop="1">
      <c r="A62" s="28"/>
      <c r="B62" s="376">
        <v>17</v>
      </c>
      <c r="C62" s="536" t="s">
        <v>144</v>
      </c>
      <c r="D62" s="929"/>
      <c r="E62" s="929"/>
      <c r="F62" s="115"/>
      <c r="G62" s="375"/>
      <c r="H62" s="376"/>
      <c r="I62" s="284"/>
      <c r="J62" s="537"/>
      <c r="K62" s="1091" t="s">
        <v>144</v>
      </c>
      <c r="L62" s="993"/>
      <c r="M62" s="368" t="s">
        <v>152</v>
      </c>
      <c r="N62" s="1119"/>
      <c r="O62" s="1078"/>
      <c r="P62" s="1078"/>
      <c r="Q62" s="1079"/>
      <c r="R62" s="1106" t="s">
        <v>144</v>
      </c>
      <c r="S62" s="1106"/>
      <c r="T62" s="115" t="s">
        <v>321</v>
      </c>
      <c r="U62" s="576" t="s">
        <v>779</v>
      </c>
      <c r="V62" s="552" t="s">
        <v>411</v>
      </c>
      <c r="W62" s="552">
        <v>18</v>
      </c>
      <c r="X62" s="986">
        <v>150</v>
      </c>
      <c r="Y62" s="124"/>
      <c r="Z62" s="31"/>
      <c r="AA62" s="10"/>
      <c r="AB62" s="11"/>
      <c r="AC62" s="11"/>
      <c r="AD62" s="53"/>
      <c r="AE62" s="128"/>
      <c r="AF62" s="248"/>
      <c r="AG62" s="13"/>
      <c r="AH62" s="13"/>
      <c r="AI62" s="11"/>
      <c r="AJ62" s="74"/>
      <c r="AK62" s="124"/>
      <c r="AL62" s="116"/>
      <c r="AM62" s="10"/>
      <c r="AN62" s="11"/>
      <c r="AO62" s="11"/>
      <c r="AP62" s="53"/>
      <c r="AQ62" s="285"/>
      <c r="AR62" s="286"/>
      <c r="AS62" s="50"/>
      <c r="AT62" s="338"/>
      <c r="AU62" s="165"/>
    </row>
    <row r="63" spans="1:47" s="3" customFormat="1" ht="12.75">
      <c r="A63" s="28"/>
      <c r="B63" s="535"/>
      <c r="C63" s="536"/>
      <c r="D63" s="929"/>
      <c r="E63" s="929"/>
      <c r="F63" s="236"/>
      <c r="G63" s="375"/>
      <c r="H63" s="376"/>
      <c r="I63" s="284"/>
      <c r="J63" s="537"/>
      <c r="K63" s="1093"/>
      <c r="L63" s="284"/>
      <c r="M63" s="805"/>
      <c r="N63" s="1119"/>
      <c r="O63" s="1078"/>
      <c r="P63" s="1078"/>
      <c r="Q63" s="1079"/>
      <c r="R63" s="1106"/>
      <c r="S63" s="1106"/>
      <c r="T63" s="115"/>
      <c r="U63" s="576"/>
      <c r="V63" s="552"/>
      <c r="W63" s="552"/>
      <c r="X63" s="986"/>
      <c r="Y63" s="124"/>
      <c r="Z63" s="31"/>
      <c r="AA63" s="10"/>
      <c r="AB63" s="11"/>
      <c r="AC63" s="11"/>
      <c r="AD63" s="53"/>
      <c r="AE63" s="128"/>
      <c r="AF63" s="248"/>
      <c r="AG63" s="13"/>
      <c r="AH63" s="13"/>
      <c r="AI63" s="11"/>
      <c r="AJ63" s="74"/>
      <c r="AK63" s="124"/>
      <c r="AL63" s="31"/>
      <c r="AM63" s="10"/>
      <c r="AN63" s="11"/>
      <c r="AO63" s="11"/>
      <c r="AP63" s="53"/>
      <c r="AQ63" s="285"/>
      <c r="AR63" s="286"/>
      <c r="AS63" s="50"/>
      <c r="AT63" s="338"/>
      <c r="AU63" s="165"/>
    </row>
    <row r="64" spans="1:47" s="3" customFormat="1" ht="13.5" thickBot="1">
      <c r="A64" s="28"/>
      <c r="B64" s="783"/>
      <c r="C64" s="864"/>
      <c r="D64" s="930"/>
      <c r="E64" s="930"/>
      <c r="F64" s="678"/>
      <c r="G64" s="782"/>
      <c r="H64" s="783"/>
      <c r="I64" s="786"/>
      <c r="J64" s="860"/>
      <c r="K64" s="1094"/>
      <c r="L64" s="957"/>
      <c r="M64" s="1053"/>
      <c r="N64" s="1044"/>
      <c r="O64" s="783"/>
      <c r="P64" s="786"/>
      <c r="Q64" s="784"/>
      <c r="R64" s="786"/>
      <c r="S64" s="786"/>
      <c r="T64" s="678"/>
      <c r="U64" s="1120"/>
      <c r="V64" s="265"/>
      <c r="W64" s="266"/>
      <c r="X64" s="267"/>
      <c r="Y64" s="125"/>
      <c r="Z64" s="365"/>
      <c r="AA64" s="17"/>
      <c r="AB64" s="19"/>
      <c r="AC64" s="19"/>
      <c r="AD64" s="56"/>
      <c r="AE64" s="125"/>
      <c r="AF64" s="532"/>
      <c r="AG64" s="21"/>
      <c r="AH64" s="21"/>
      <c r="AI64" s="19"/>
      <c r="AJ64" s="69"/>
      <c r="AK64" s="125"/>
      <c r="AL64" s="365"/>
      <c r="AM64" s="17"/>
      <c r="AN64" s="19"/>
      <c r="AO64" s="19"/>
      <c r="AP64" s="18"/>
      <c r="AQ64" s="287"/>
      <c r="AR64" s="288"/>
      <c r="AS64" s="51"/>
      <c r="AT64" s="339"/>
      <c r="AU64" s="166"/>
    </row>
    <row r="65" spans="1:47" s="3" customFormat="1" ht="13.5" thickTop="1">
      <c r="A65" s="28"/>
      <c r="B65" s="535">
        <v>18</v>
      </c>
      <c r="C65" s="536" t="s">
        <v>148</v>
      </c>
      <c r="D65" s="929" t="s">
        <v>148</v>
      </c>
      <c r="E65" s="929"/>
      <c r="F65" s="116" t="s">
        <v>554</v>
      </c>
      <c r="G65" s="583"/>
      <c r="H65" s="584"/>
      <c r="I65" s="1121"/>
      <c r="J65" s="880"/>
      <c r="K65" s="284"/>
      <c r="L65" s="284"/>
      <c r="M65" s="115"/>
      <c r="N65" s="375"/>
      <c r="O65" s="376"/>
      <c r="P65" s="284"/>
      <c r="Q65" s="363"/>
      <c r="R65" s="284"/>
      <c r="S65" s="284"/>
      <c r="T65" s="115"/>
      <c r="U65" s="670"/>
      <c r="V65" s="259"/>
      <c r="W65" s="260"/>
      <c r="X65" s="261"/>
      <c r="Y65" s="124"/>
      <c r="Z65" s="31"/>
      <c r="AA65" s="10"/>
      <c r="AB65" s="11"/>
      <c r="AC65" s="11"/>
      <c r="AD65" s="53"/>
      <c r="AE65" s="124"/>
      <c r="AF65" s="31"/>
      <c r="AG65" s="10"/>
      <c r="AH65" s="11"/>
      <c r="AI65" s="11"/>
      <c r="AJ65" s="68"/>
      <c r="AK65" s="1920" t="s">
        <v>148</v>
      </c>
      <c r="AL65" s="534" t="s">
        <v>325</v>
      </c>
      <c r="AM65" s="97"/>
      <c r="AN65" s="94"/>
      <c r="AO65" s="94"/>
      <c r="AP65" s="96"/>
      <c r="AQ65" s="285"/>
      <c r="AR65" s="286"/>
      <c r="AS65" s="50"/>
      <c r="AT65" s="286"/>
      <c r="AU65" s="165"/>
    </row>
    <row r="66" spans="1:47" s="3" customFormat="1" ht="12.75">
      <c r="A66" s="28"/>
      <c r="B66" s="535"/>
      <c r="C66" s="536"/>
      <c r="D66" s="929"/>
      <c r="E66" s="929"/>
      <c r="F66" s="369" t="s">
        <v>268</v>
      </c>
      <c r="G66" s="583"/>
      <c r="H66" s="584"/>
      <c r="I66" s="1121"/>
      <c r="J66" s="880"/>
      <c r="K66" s="284"/>
      <c r="L66" s="284"/>
      <c r="M66" s="115"/>
      <c r="N66" s="375"/>
      <c r="O66" s="376"/>
      <c r="P66" s="284"/>
      <c r="Q66" s="363"/>
      <c r="R66" s="284"/>
      <c r="S66" s="284"/>
      <c r="T66" s="115"/>
      <c r="U66" s="375"/>
      <c r="V66" s="262"/>
      <c r="W66" s="263"/>
      <c r="X66" s="264"/>
      <c r="Y66" s="124"/>
      <c r="Z66" s="31"/>
      <c r="AA66" s="10"/>
      <c r="AB66" s="11"/>
      <c r="AC66" s="11"/>
      <c r="AD66" s="53"/>
      <c r="AE66" s="124"/>
      <c r="AF66" s="31"/>
      <c r="AG66" s="10"/>
      <c r="AH66" s="11"/>
      <c r="AI66" s="11"/>
      <c r="AJ66" s="68"/>
      <c r="AK66" s="124"/>
      <c r="AL66" s="31"/>
      <c r="AM66" s="10"/>
      <c r="AN66" s="11"/>
      <c r="AO66" s="11"/>
      <c r="AP66" s="53"/>
      <c r="AQ66" s="285"/>
      <c r="AR66" s="286"/>
      <c r="AS66" s="50"/>
      <c r="AT66" s="286"/>
      <c r="AU66" s="165"/>
    </row>
    <row r="67" spans="1:47" s="3" customFormat="1" ht="13.5" thickBot="1">
      <c r="A67" s="28"/>
      <c r="B67" s="1111"/>
      <c r="C67" s="865"/>
      <c r="D67" s="933"/>
      <c r="E67" s="933"/>
      <c r="F67" s="679"/>
      <c r="G67" s="812"/>
      <c r="H67" s="824"/>
      <c r="I67" s="1059"/>
      <c r="J67" s="825"/>
      <c r="K67" s="1059"/>
      <c r="L67" s="1059"/>
      <c r="M67" s="679"/>
      <c r="N67" s="812"/>
      <c r="O67" s="824"/>
      <c r="P67" s="1059"/>
      <c r="Q67" s="825"/>
      <c r="R67" s="1059"/>
      <c r="S67" s="1059"/>
      <c r="T67" s="679"/>
      <c r="U67" s="812"/>
      <c r="V67" s="272"/>
      <c r="W67" s="269"/>
      <c r="X67" s="270"/>
      <c r="Y67" s="124"/>
      <c r="Z67" s="31"/>
      <c r="AA67" s="78"/>
      <c r="AB67" s="79"/>
      <c r="AC67" s="79"/>
      <c r="AD67" s="76"/>
      <c r="AE67" s="126"/>
      <c r="AF67" s="533"/>
      <c r="AG67" s="85"/>
      <c r="AH67" s="81"/>
      <c r="AI67" s="79"/>
      <c r="AJ67" s="193"/>
      <c r="AK67" s="126"/>
      <c r="AL67" s="366"/>
      <c r="AM67" s="78"/>
      <c r="AN67" s="79"/>
      <c r="AO67" s="79"/>
      <c r="AP67" s="80"/>
      <c r="AQ67" s="289"/>
      <c r="AR67" s="290"/>
      <c r="AS67" s="80"/>
      <c r="AT67" s="290"/>
      <c r="AU67" s="167"/>
    </row>
    <row r="68" spans="1:47" s="3" customFormat="1" ht="13.5" thickTop="1">
      <c r="A68" s="28"/>
      <c r="B68" s="535">
        <v>19</v>
      </c>
      <c r="C68" s="536" t="s">
        <v>151</v>
      </c>
      <c r="D68" s="929"/>
      <c r="E68" s="929"/>
      <c r="F68" s="115"/>
      <c r="G68" s="375"/>
      <c r="H68" s="376"/>
      <c r="I68" s="862"/>
      <c r="J68" s="536"/>
      <c r="K68" s="284"/>
      <c r="L68" s="284"/>
      <c r="M68" s="115"/>
      <c r="N68" s="375"/>
      <c r="O68" s="376"/>
      <c r="P68" s="284"/>
      <c r="Q68" s="363"/>
      <c r="R68" s="284"/>
      <c r="S68" s="284"/>
      <c r="T68" s="115"/>
      <c r="U68" s="1118"/>
      <c r="V68" s="263"/>
      <c r="W68" s="263"/>
      <c r="X68" s="965"/>
      <c r="Y68" s="963"/>
      <c r="Z68" s="1026"/>
      <c r="AA68" s="15"/>
      <c r="AB68" s="11"/>
      <c r="AC68" s="11"/>
      <c r="AD68" s="53"/>
      <c r="AE68" s="124" t="s">
        <v>151</v>
      </c>
      <c r="AF68" s="248" t="s">
        <v>315</v>
      </c>
      <c r="AG68" s="561"/>
      <c r="AH68" s="562"/>
      <c r="AI68" s="552"/>
      <c r="AJ68" s="563"/>
      <c r="AK68" s="124"/>
      <c r="AL68" s="116"/>
      <c r="AM68" s="10"/>
      <c r="AN68" s="11"/>
      <c r="AO68" s="11"/>
      <c r="AP68" s="6"/>
      <c r="AQ68" s="285"/>
      <c r="AR68" s="286"/>
      <c r="AS68" s="50"/>
      <c r="AT68" s="286"/>
      <c r="AU68" s="165"/>
    </row>
    <row r="69" spans="1:47" s="3" customFormat="1" ht="12.75">
      <c r="A69" s="28" t="s">
        <v>353</v>
      </c>
      <c r="B69" s="535"/>
      <c r="C69" s="536"/>
      <c r="D69" s="929"/>
      <c r="E69" s="929"/>
      <c r="F69" s="115"/>
      <c r="G69" s="375"/>
      <c r="H69" s="376"/>
      <c r="I69" s="862"/>
      <c r="J69" s="536"/>
      <c r="K69" s="284"/>
      <c r="L69" s="284"/>
      <c r="M69" s="115"/>
      <c r="N69" s="375"/>
      <c r="O69" s="376"/>
      <c r="P69" s="284"/>
      <c r="Q69" s="363"/>
      <c r="R69" s="284"/>
      <c r="S69" s="284"/>
      <c r="T69" s="115"/>
      <c r="U69" s="375"/>
      <c r="V69" s="262"/>
      <c r="W69" s="263"/>
      <c r="X69" s="965"/>
      <c r="Y69" s="942"/>
      <c r="Z69" s="369"/>
      <c r="AA69" s="15"/>
      <c r="AB69" s="11"/>
      <c r="AC69" s="11"/>
      <c r="AD69" s="53"/>
      <c r="AE69" s="124"/>
      <c r="AF69" s="248"/>
      <c r="AG69" s="551"/>
      <c r="AH69" s="562"/>
      <c r="AI69" s="552"/>
      <c r="AJ69" s="563"/>
      <c r="AK69" s="124"/>
      <c r="AL69" s="116"/>
      <c r="AM69" s="10"/>
      <c r="AN69" s="11"/>
      <c r="AO69" s="11"/>
      <c r="AP69" s="6"/>
      <c r="AQ69" s="285"/>
      <c r="AR69" s="286"/>
      <c r="AS69" s="50"/>
      <c r="AT69" s="286"/>
      <c r="AU69" s="165"/>
    </row>
    <row r="70" spans="1:47" s="3" customFormat="1" ht="13.5" thickBot="1">
      <c r="A70" s="28"/>
      <c r="B70" s="863"/>
      <c r="C70" s="864"/>
      <c r="D70" s="930"/>
      <c r="E70" s="930"/>
      <c r="F70" s="678"/>
      <c r="G70" s="782"/>
      <c r="H70" s="783"/>
      <c r="I70" s="1045"/>
      <c r="J70" s="864"/>
      <c r="K70" s="786"/>
      <c r="L70" s="786"/>
      <c r="M70" s="678"/>
      <c r="N70" s="782"/>
      <c r="O70" s="783"/>
      <c r="P70" s="786"/>
      <c r="Q70" s="784"/>
      <c r="R70" s="786"/>
      <c r="S70" s="786"/>
      <c r="T70" s="678"/>
      <c r="U70" s="1122"/>
      <c r="V70" s="266"/>
      <c r="W70" s="266"/>
      <c r="X70" s="351"/>
      <c r="Y70" s="943"/>
      <c r="Z70" s="1027"/>
      <c r="AA70" s="30"/>
      <c r="AB70" s="19"/>
      <c r="AC70" s="19"/>
      <c r="AD70" s="56"/>
      <c r="AE70" s="125"/>
      <c r="AF70" s="532"/>
      <c r="AG70" s="30"/>
      <c r="AH70" s="21"/>
      <c r="AI70" s="19"/>
      <c r="AJ70" s="192"/>
      <c r="AK70" s="125"/>
      <c r="AL70" s="365"/>
      <c r="AM70" s="17"/>
      <c r="AN70" s="19"/>
      <c r="AO70" s="19"/>
      <c r="AP70" s="18"/>
      <c r="AQ70" s="287"/>
      <c r="AR70" s="288"/>
      <c r="AS70" s="51"/>
      <c r="AT70" s="288"/>
      <c r="AU70" s="166"/>
    </row>
    <row r="71" spans="1:47" s="3" customFormat="1" ht="13.5" thickTop="1">
      <c r="A71" s="1162"/>
      <c r="B71" s="535">
        <v>20</v>
      </c>
      <c r="C71" s="536" t="s">
        <v>134</v>
      </c>
      <c r="D71" s="929"/>
      <c r="E71" s="929"/>
      <c r="F71" s="115"/>
      <c r="G71" s="375"/>
      <c r="H71" s="376"/>
      <c r="I71" s="862"/>
      <c r="J71" s="536"/>
      <c r="K71" s="284"/>
      <c r="L71" s="284"/>
      <c r="M71" s="115"/>
      <c r="N71" s="375"/>
      <c r="O71" s="376"/>
      <c r="P71" s="284"/>
      <c r="Q71" s="363"/>
      <c r="R71" s="284" t="s">
        <v>134</v>
      </c>
      <c r="S71" s="284"/>
      <c r="T71" s="115" t="s">
        <v>321</v>
      </c>
      <c r="U71" s="583"/>
      <c r="V71" s="553"/>
      <c r="W71" s="552"/>
      <c r="X71" s="554"/>
      <c r="Y71" s="124"/>
      <c r="Z71" s="31"/>
      <c r="AA71" s="10"/>
      <c r="AB71" s="11"/>
      <c r="AC71" s="11"/>
      <c r="AD71" s="53"/>
      <c r="AE71" s="124"/>
      <c r="AF71" s="248"/>
      <c r="AG71" s="15"/>
      <c r="AH71" s="13"/>
      <c r="AI71" s="11"/>
      <c r="AJ71" s="74"/>
      <c r="AK71" s="124"/>
      <c r="AL71" s="116"/>
      <c r="AM71" s="10"/>
      <c r="AN71" s="11"/>
      <c r="AO71" s="11"/>
      <c r="AP71" s="6"/>
      <c r="AQ71" s="285"/>
      <c r="AR71" s="286"/>
      <c r="AS71" s="50"/>
      <c r="AT71" s="338"/>
      <c r="AU71" s="165"/>
    </row>
    <row r="72" spans="1:47" s="3" customFormat="1" ht="12.75">
      <c r="A72" s="28"/>
      <c r="B72" s="535"/>
      <c r="C72" s="536"/>
      <c r="D72" s="929"/>
      <c r="E72" s="929"/>
      <c r="F72" s="115"/>
      <c r="G72" s="375"/>
      <c r="H72" s="376"/>
      <c r="I72" s="862"/>
      <c r="J72" s="536"/>
      <c r="K72" s="284"/>
      <c r="L72" s="284"/>
      <c r="M72" s="115"/>
      <c r="N72" s="375"/>
      <c r="O72" s="376"/>
      <c r="P72" s="284"/>
      <c r="Q72" s="363"/>
      <c r="R72" s="284"/>
      <c r="S72" s="284"/>
      <c r="T72" s="115"/>
      <c r="U72" s="596"/>
      <c r="V72" s="553"/>
      <c r="W72" s="552"/>
      <c r="X72" s="554"/>
      <c r="Y72" s="124"/>
      <c r="Z72" s="31"/>
      <c r="AA72" s="10"/>
      <c r="AB72" s="11"/>
      <c r="AC72" s="11"/>
      <c r="AD72" s="53"/>
      <c r="AE72" s="124"/>
      <c r="AF72" s="248"/>
      <c r="AG72" s="15"/>
      <c r="AH72" s="13"/>
      <c r="AI72" s="11"/>
      <c r="AJ72" s="74"/>
      <c r="AK72" s="124"/>
      <c r="AL72" s="116"/>
      <c r="AM72" s="10"/>
      <c r="AN72" s="11"/>
      <c r="AO72" s="11"/>
      <c r="AP72" s="6"/>
      <c r="AQ72" s="285"/>
      <c r="AR72" s="286"/>
      <c r="AS72" s="50"/>
      <c r="AT72" s="338"/>
      <c r="AU72" s="165"/>
    </row>
    <row r="73" spans="1:47" s="3" customFormat="1" ht="13.5" thickBot="1">
      <c r="A73" s="28"/>
      <c r="B73" s="863"/>
      <c r="C73" s="864"/>
      <c r="D73" s="929"/>
      <c r="E73" s="929"/>
      <c r="F73" s="115"/>
      <c r="G73" s="782"/>
      <c r="H73" s="783"/>
      <c r="I73" s="1045"/>
      <c r="J73" s="864"/>
      <c r="K73" s="786"/>
      <c r="L73" s="786"/>
      <c r="M73" s="678"/>
      <c r="N73" s="782"/>
      <c r="O73" s="783"/>
      <c r="P73" s="786"/>
      <c r="Q73" s="784"/>
      <c r="R73" s="786"/>
      <c r="S73" s="786"/>
      <c r="T73" s="678"/>
      <c r="U73" s="820"/>
      <c r="V73" s="569"/>
      <c r="W73" s="570"/>
      <c r="X73" s="571"/>
      <c r="Y73" s="125"/>
      <c r="Z73" s="365"/>
      <c r="AA73" s="17"/>
      <c r="AB73" s="19"/>
      <c r="AC73" s="19"/>
      <c r="AD73" s="56"/>
      <c r="AE73" s="125"/>
      <c r="AF73" s="532"/>
      <c r="AG73" s="30"/>
      <c r="AH73" s="21"/>
      <c r="AI73" s="19"/>
      <c r="AJ73" s="192"/>
      <c r="AK73" s="125"/>
      <c r="AL73" s="365"/>
      <c r="AM73" s="17"/>
      <c r="AN73" s="19"/>
      <c r="AO73" s="19"/>
      <c r="AP73" s="18"/>
      <c r="AQ73" s="287"/>
      <c r="AR73" s="288"/>
      <c r="AS73" s="51"/>
      <c r="AT73" s="339"/>
      <c r="AU73" s="166"/>
    </row>
    <row r="74" spans="1:47" s="3" customFormat="1" ht="13.5" thickTop="1">
      <c r="A74" s="1162"/>
      <c r="B74" s="1621">
        <v>21</v>
      </c>
      <c r="C74" s="1622" t="s">
        <v>137</v>
      </c>
      <c r="D74" s="994" t="s">
        <v>137</v>
      </c>
      <c r="E74" s="994"/>
      <c r="F74" s="713" t="s">
        <v>537</v>
      </c>
      <c r="G74" s="15"/>
      <c r="H74" s="11"/>
      <c r="I74" s="13"/>
      <c r="J74" s="50"/>
      <c r="K74" s="124"/>
      <c r="L74" s="124"/>
      <c r="M74" s="31"/>
      <c r="N74" s="375"/>
      <c r="O74" s="376"/>
      <c r="P74" s="284"/>
      <c r="Q74" s="363"/>
      <c r="R74" s="124"/>
      <c r="S74" s="124"/>
      <c r="T74" s="31"/>
      <c r="U74" s="36"/>
      <c r="V74" s="263"/>
      <c r="W74" s="263"/>
      <c r="X74" s="264"/>
      <c r="Y74" s="124"/>
      <c r="Z74" s="31"/>
      <c r="AA74" s="375"/>
      <c r="AB74" s="376"/>
      <c r="AC74" s="376"/>
      <c r="AD74" s="363"/>
      <c r="AE74" s="124"/>
      <c r="AF74" s="248"/>
      <c r="AG74" s="13"/>
      <c r="AH74" s="13"/>
      <c r="AI74" s="11"/>
      <c r="AJ74" s="74"/>
      <c r="AK74" s="124"/>
      <c r="AL74" s="116"/>
      <c r="AM74" s="10"/>
      <c r="AN74" s="11"/>
      <c r="AO74" s="11"/>
      <c r="AP74" s="6"/>
      <c r="AQ74" s="285"/>
      <c r="AR74" s="286"/>
      <c r="AS74" s="50"/>
      <c r="AT74" s="338"/>
      <c r="AU74" s="165"/>
    </row>
    <row r="75" spans="1:47" s="3" customFormat="1" ht="12.75">
      <c r="A75" s="28"/>
      <c r="B75" s="2120" t="s">
        <v>718</v>
      </c>
      <c r="C75" s="2121"/>
      <c r="D75" s="124"/>
      <c r="E75" s="124"/>
      <c r="F75" s="369" t="s">
        <v>268</v>
      </c>
      <c r="G75" s="15"/>
      <c r="H75" s="11"/>
      <c r="I75" s="13"/>
      <c r="J75" s="50"/>
      <c r="K75" s="124"/>
      <c r="L75" s="124"/>
      <c r="M75" s="115"/>
      <c r="N75" s="375"/>
      <c r="O75" s="376"/>
      <c r="P75" s="284"/>
      <c r="Q75" s="363"/>
      <c r="R75" s="124"/>
      <c r="S75" s="124"/>
      <c r="T75" s="31"/>
      <c r="U75" s="36"/>
      <c r="V75" s="263"/>
      <c r="W75" s="263"/>
      <c r="X75" s="264"/>
      <c r="Y75" s="124"/>
      <c r="Z75" s="778"/>
      <c r="AA75" s="375"/>
      <c r="AB75" s="376"/>
      <c r="AC75" s="376"/>
      <c r="AD75" s="363"/>
      <c r="AE75" s="124"/>
      <c r="AF75" s="248"/>
      <c r="AG75" s="13"/>
      <c r="AH75" s="13"/>
      <c r="AI75" s="11"/>
      <c r="AJ75" s="74"/>
      <c r="AK75" s="124"/>
      <c r="AL75" s="116"/>
      <c r="AM75" s="10"/>
      <c r="AN75" s="11"/>
      <c r="AO75" s="11"/>
      <c r="AP75" s="6"/>
      <c r="AQ75" s="285"/>
      <c r="AR75" s="286"/>
      <c r="AS75" s="50"/>
      <c r="AT75" s="338"/>
      <c r="AU75" s="165"/>
    </row>
    <row r="76" spans="1:47" s="3" customFormat="1" ht="12.75">
      <c r="A76" s="28"/>
      <c r="B76" s="2122"/>
      <c r="C76" s="2123"/>
      <c r="D76" s="124"/>
      <c r="E76" s="124"/>
      <c r="F76" s="369"/>
      <c r="G76" s="15"/>
      <c r="H76" s="11"/>
      <c r="I76" s="13"/>
      <c r="J76" s="50"/>
      <c r="K76" s="124"/>
      <c r="L76" s="124"/>
      <c r="M76" s="115"/>
      <c r="N76" s="375"/>
      <c r="O76" s="376"/>
      <c r="P76" s="284"/>
      <c r="Q76" s="363"/>
      <c r="R76" s="124"/>
      <c r="S76" s="124"/>
      <c r="T76" s="31"/>
      <c r="U76" s="36"/>
      <c r="V76" s="263"/>
      <c r="W76" s="263"/>
      <c r="X76" s="264"/>
      <c r="Y76" s="124"/>
      <c r="Z76" s="778"/>
      <c r="AA76" s="375"/>
      <c r="AB76" s="376"/>
      <c r="AC76" s="376"/>
      <c r="AD76" s="363"/>
      <c r="AE76" s="124"/>
      <c r="AF76" s="248"/>
      <c r="AG76" s="13"/>
      <c r="AH76" s="13"/>
      <c r="AI76" s="11"/>
      <c r="AJ76" s="74"/>
      <c r="AK76" s="124"/>
      <c r="AL76" s="116"/>
      <c r="AM76" s="10"/>
      <c r="AN76" s="11"/>
      <c r="AO76" s="11"/>
      <c r="AP76" s="6"/>
      <c r="AQ76" s="285"/>
      <c r="AR76" s="286"/>
      <c r="AS76" s="50"/>
      <c r="AT76" s="338"/>
      <c r="AU76" s="165"/>
    </row>
    <row r="77" spans="1:47" s="3" customFormat="1" ht="13.5" thickBot="1">
      <c r="A77" s="28"/>
      <c r="B77" s="2124"/>
      <c r="C77" s="2125"/>
      <c r="D77" s="944"/>
      <c r="E77" s="944"/>
      <c r="F77" s="1025"/>
      <c r="G77" s="30"/>
      <c r="H77" s="19"/>
      <c r="I77" s="19"/>
      <c r="J77" s="51"/>
      <c r="K77" s="125"/>
      <c r="L77" s="125"/>
      <c r="M77" s="785"/>
      <c r="N77" s="782"/>
      <c r="O77" s="783"/>
      <c r="P77" s="786"/>
      <c r="Q77" s="784"/>
      <c r="R77" s="125"/>
      <c r="S77" s="125"/>
      <c r="T77" s="365"/>
      <c r="U77" s="37"/>
      <c r="V77" s="266"/>
      <c r="W77" s="266"/>
      <c r="X77" s="267"/>
      <c r="Y77" s="125"/>
      <c r="Z77" s="678"/>
      <c r="AA77" s="782"/>
      <c r="AB77" s="783"/>
      <c r="AC77" s="783"/>
      <c r="AD77" s="784"/>
      <c r="AE77" s="125"/>
      <c r="AF77" s="532"/>
      <c r="AG77" s="21"/>
      <c r="AH77" s="21"/>
      <c r="AI77" s="19"/>
      <c r="AJ77" s="192"/>
      <c r="AK77" s="125"/>
      <c r="AL77" s="365"/>
      <c r="AM77" s="17"/>
      <c r="AN77" s="19"/>
      <c r="AO77" s="19"/>
      <c r="AP77" s="18"/>
      <c r="AQ77" s="287"/>
      <c r="AR77" s="288"/>
      <c r="AS77" s="51"/>
      <c r="AT77" s="339"/>
      <c r="AU77" s="166"/>
    </row>
    <row r="78" spans="1:47" s="3" customFormat="1" ht="13.5" thickTop="1">
      <c r="A78" s="28"/>
      <c r="B78" s="535">
        <v>22</v>
      </c>
      <c r="C78" s="536" t="s">
        <v>140</v>
      </c>
      <c r="D78" s="124"/>
      <c r="E78" s="124"/>
      <c r="F78" s="31"/>
      <c r="G78" s="10"/>
      <c r="H78" s="11"/>
      <c r="I78" s="11"/>
      <c r="J78" s="50"/>
      <c r="K78" s="124"/>
      <c r="L78" s="124"/>
      <c r="M78" s="31"/>
      <c r="N78" s="10"/>
      <c r="O78" s="11"/>
      <c r="P78" s="6"/>
      <c r="Q78" s="53"/>
      <c r="R78" s="124" t="s">
        <v>140</v>
      </c>
      <c r="S78" s="124"/>
      <c r="T78" s="116" t="s">
        <v>397</v>
      </c>
      <c r="U78" s="36"/>
      <c r="V78" s="263"/>
      <c r="W78" s="263"/>
      <c r="X78" s="264"/>
      <c r="Y78" s="124"/>
      <c r="Z78" s="31"/>
      <c r="AA78" s="10"/>
      <c r="AB78" s="11"/>
      <c r="AC78" s="11"/>
      <c r="AD78" s="53"/>
      <c r="AE78" s="124"/>
      <c r="AF78" s="248"/>
      <c r="AG78" s="13"/>
      <c r="AH78" s="13"/>
      <c r="AI78" s="11"/>
      <c r="AJ78" s="74"/>
      <c r="AK78" s="124"/>
      <c r="AL78" s="116"/>
      <c r="AM78" s="10"/>
      <c r="AN78" s="11"/>
      <c r="AO78" s="11"/>
      <c r="AP78" s="6"/>
      <c r="AQ78" s="285"/>
      <c r="AR78" s="286"/>
      <c r="AS78" s="50"/>
      <c r="AT78" s="338"/>
      <c r="AU78" s="165"/>
    </row>
    <row r="79" spans="1:47" s="3" customFormat="1" ht="12.75">
      <c r="A79" s="28"/>
      <c r="B79" s="535"/>
      <c r="C79" s="536"/>
      <c r="D79" s="124"/>
      <c r="E79" s="124"/>
      <c r="F79" s="31"/>
      <c r="G79" s="10"/>
      <c r="H79" s="11"/>
      <c r="I79" s="11"/>
      <c r="J79" s="50"/>
      <c r="K79" s="124"/>
      <c r="L79" s="124"/>
      <c r="M79" s="31"/>
      <c r="N79" s="10"/>
      <c r="O79" s="11"/>
      <c r="P79" s="6"/>
      <c r="Q79" s="53"/>
      <c r="R79" s="124"/>
      <c r="S79" s="124"/>
      <c r="T79" s="31"/>
      <c r="U79" s="36"/>
      <c r="V79" s="263"/>
      <c r="W79" s="263"/>
      <c r="X79" s="264"/>
      <c r="Y79" s="124"/>
      <c r="Z79" s="31"/>
      <c r="AA79" s="10"/>
      <c r="AB79" s="11"/>
      <c r="AC79" s="11"/>
      <c r="AD79" s="53"/>
      <c r="AE79" s="124"/>
      <c r="AF79" s="248"/>
      <c r="AG79" s="13"/>
      <c r="AH79" s="13"/>
      <c r="AI79" s="11"/>
      <c r="AJ79" s="74"/>
      <c r="AK79" s="124"/>
      <c r="AL79" s="116"/>
      <c r="AM79" s="10"/>
      <c r="AN79" s="11"/>
      <c r="AO79" s="11"/>
      <c r="AP79" s="6"/>
      <c r="AQ79" s="285"/>
      <c r="AR79" s="286"/>
      <c r="AS79" s="50"/>
      <c r="AT79" s="338"/>
      <c r="AU79" s="165"/>
    </row>
    <row r="80" spans="1:47" s="18" customFormat="1" ht="12.75">
      <c r="A80" s="28"/>
      <c r="B80" s="783"/>
      <c r="C80" s="864"/>
      <c r="D80" s="125"/>
      <c r="E80" s="125"/>
      <c r="F80" s="365"/>
      <c r="G80" s="17"/>
      <c r="H80" s="19"/>
      <c r="J80" s="56"/>
      <c r="K80" s="125"/>
      <c r="L80" s="125"/>
      <c r="M80" s="365"/>
      <c r="N80" s="17"/>
      <c r="O80" s="19"/>
      <c r="Q80" s="56"/>
      <c r="R80" s="125"/>
      <c r="S80" s="125"/>
      <c r="T80" s="365"/>
      <c r="U80" s="37"/>
      <c r="V80" s="266"/>
      <c r="W80" s="266"/>
      <c r="X80" s="267"/>
      <c r="Y80" s="125"/>
      <c r="Z80" s="365"/>
      <c r="AA80" s="17"/>
      <c r="AB80" s="19"/>
      <c r="AC80" s="19"/>
      <c r="AD80" s="56"/>
      <c r="AE80" s="125"/>
      <c r="AF80" s="532"/>
      <c r="AG80" s="21"/>
      <c r="AH80" s="21"/>
      <c r="AI80" s="19"/>
      <c r="AJ80" s="192"/>
      <c r="AK80" s="125"/>
      <c r="AL80" s="365"/>
      <c r="AM80" s="17"/>
      <c r="AN80" s="19"/>
      <c r="AO80" s="19"/>
      <c r="AQ80" s="287"/>
      <c r="AR80" s="288"/>
      <c r="AS80" s="51"/>
      <c r="AT80" s="339"/>
      <c r="AU80" s="166"/>
    </row>
    <row r="81" spans="1:47" s="6" customFormat="1" ht="12.75">
      <c r="A81" s="335"/>
      <c r="B81" s="376">
        <v>23</v>
      </c>
      <c r="C81" s="536" t="s">
        <v>142</v>
      </c>
      <c r="D81" s="124"/>
      <c r="E81" s="124"/>
      <c r="F81" s="713"/>
      <c r="G81" s="275"/>
      <c r="H81" s="303"/>
      <c r="I81" s="304"/>
      <c r="J81" s="305"/>
      <c r="K81" s="124"/>
      <c r="L81" s="124"/>
      <c r="M81" s="31"/>
      <c r="N81" s="10"/>
      <c r="O81" s="11"/>
      <c r="Q81" s="53"/>
      <c r="R81" s="124"/>
      <c r="S81" s="124"/>
      <c r="T81" s="31"/>
      <c r="U81" s="36"/>
      <c r="V81" s="263"/>
      <c r="W81" s="263"/>
      <c r="X81" s="264"/>
      <c r="Y81" s="124" t="s">
        <v>142</v>
      </c>
      <c r="Z81" s="116" t="s">
        <v>552</v>
      </c>
      <c r="AA81" s="652" t="s">
        <v>166</v>
      </c>
      <c r="AB81" s="644"/>
      <c r="AC81" s="644"/>
      <c r="AD81" s="645"/>
      <c r="AE81" s="124"/>
      <c r="AF81" s="248"/>
      <c r="AG81" s="13"/>
      <c r="AH81" s="13"/>
      <c r="AI81" s="11"/>
      <c r="AJ81" s="74"/>
      <c r="AK81" s="124"/>
      <c r="AL81" s="116"/>
      <c r="AM81" s="10"/>
      <c r="AN81" s="11"/>
      <c r="AO81" s="11"/>
      <c r="AQ81" s="285"/>
      <c r="AR81" s="286"/>
      <c r="AS81" s="50"/>
      <c r="AT81" s="338"/>
      <c r="AU81" s="165"/>
    </row>
    <row r="82" spans="1:47" s="6" customFormat="1" ht="12.75">
      <c r="A82" s="28"/>
      <c r="B82" s="535"/>
      <c r="C82" s="536"/>
      <c r="D82" s="124"/>
      <c r="E82" s="124"/>
      <c r="F82" s="714"/>
      <c r="G82" s="156"/>
      <c r="H82" s="277"/>
      <c r="I82" s="298"/>
      <c r="J82" s="314"/>
      <c r="K82" s="124"/>
      <c r="L82" s="124"/>
      <c r="M82" s="31"/>
      <c r="N82" s="10"/>
      <c r="O82" s="11"/>
      <c r="Q82" s="53"/>
      <c r="R82" s="124"/>
      <c r="S82" s="124"/>
      <c r="T82" s="31"/>
      <c r="U82" s="36"/>
      <c r="V82" s="263"/>
      <c r="W82" s="263"/>
      <c r="X82" s="264"/>
      <c r="Y82" s="124"/>
      <c r="Z82" s="31"/>
      <c r="AA82" s="652" t="s">
        <v>172</v>
      </c>
      <c r="AB82" s="644" t="s">
        <v>411</v>
      </c>
      <c r="AC82" s="644">
        <v>12</v>
      </c>
      <c r="AD82" s="645">
        <v>150</v>
      </c>
      <c r="AE82" s="124"/>
      <c r="AF82" s="248"/>
      <c r="AG82" s="13"/>
      <c r="AH82" s="13"/>
      <c r="AI82" s="11"/>
      <c r="AJ82" s="74"/>
      <c r="AK82" s="124"/>
      <c r="AL82" s="116"/>
      <c r="AM82" s="10"/>
      <c r="AN82" s="11"/>
      <c r="AO82" s="11"/>
      <c r="AQ82" s="285"/>
      <c r="AR82" s="286"/>
      <c r="AS82" s="63"/>
      <c r="AT82" s="338"/>
      <c r="AU82" s="165"/>
    </row>
    <row r="83" spans="1:47" s="6" customFormat="1" ht="13.5" thickBot="1">
      <c r="A83" s="28"/>
      <c r="B83" s="783"/>
      <c r="C83" s="864"/>
      <c r="D83" s="125"/>
      <c r="E83" s="125"/>
      <c r="F83" s="365"/>
      <c r="G83" s="17"/>
      <c r="H83" s="19"/>
      <c r="I83" s="21"/>
      <c r="J83" s="51"/>
      <c r="K83" s="124"/>
      <c r="L83" s="124"/>
      <c r="M83" s="31"/>
      <c r="N83" s="17"/>
      <c r="O83" s="19"/>
      <c r="P83" s="18"/>
      <c r="Q83" s="56"/>
      <c r="R83" s="125"/>
      <c r="S83" s="125"/>
      <c r="T83" s="365"/>
      <c r="U83" s="37"/>
      <c r="V83" s="266"/>
      <c r="W83" s="266"/>
      <c r="X83" s="267"/>
      <c r="Y83" s="125"/>
      <c r="Z83" s="365"/>
      <c r="AA83" s="17"/>
      <c r="AB83" s="19"/>
      <c r="AC83" s="19"/>
      <c r="AD83" s="56"/>
      <c r="AE83" s="125"/>
      <c r="AF83" s="532"/>
      <c r="AG83" s="21"/>
      <c r="AH83" s="21"/>
      <c r="AI83" s="19"/>
      <c r="AJ83" s="192"/>
      <c r="AK83" s="125"/>
      <c r="AL83" s="365"/>
      <c r="AM83" s="17"/>
      <c r="AN83" s="19"/>
      <c r="AO83" s="19"/>
      <c r="AP83" s="18"/>
      <c r="AQ83" s="287"/>
      <c r="AR83" s="288"/>
      <c r="AS83" s="51"/>
      <c r="AT83" s="339"/>
      <c r="AU83" s="166"/>
    </row>
    <row r="84" spans="1:47" s="6" customFormat="1" ht="13.5" thickTop="1">
      <c r="A84" s="28"/>
      <c r="B84" s="535">
        <v>24</v>
      </c>
      <c r="C84" s="536" t="s">
        <v>144</v>
      </c>
      <c r="D84" s="124"/>
      <c r="E84" s="124"/>
      <c r="F84" s="31"/>
      <c r="G84" s="583"/>
      <c r="H84" s="584"/>
      <c r="I84" s="585"/>
      <c r="J84" s="972"/>
      <c r="K84" s="963" t="s">
        <v>144</v>
      </c>
      <c r="L84" s="964"/>
      <c r="M84" s="368" t="s">
        <v>152</v>
      </c>
      <c r="N84" s="561"/>
      <c r="O84" s="552"/>
      <c r="P84" s="553"/>
      <c r="Q84" s="986"/>
      <c r="R84" s="124" t="s">
        <v>144</v>
      </c>
      <c r="S84" s="124"/>
      <c r="T84" s="115" t="s">
        <v>321</v>
      </c>
      <c r="U84" s="1486"/>
      <c r="V84" s="552"/>
      <c r="W84" s="552"/>
      <c r="X84" s="986"/>
      <c r="Y84" s="124"/>
      <c r="Z84" s="31"/>
      <c r="AA84" s="10"/>
      <c r="AB84" s="11"/>
      <c r="AC84" s="11"/>
      <c r="AD84" s="53"/>
      <c r="AE84" s="124"/>
      <c r="AF84" s="248"/>
      <c r="AG84" s="13"/>
      <c r="AH84" s="13"/>
      <c r="AI84" s="11"/>
      <c r="AJ84" s="74"/>
      <c r="AK84" s="124" t="s">
        <v>144</v>
      </c>
      <c r="AL84" s="116" t="s">
        <v>246</v>
      </c>
      <c r="AM84" s="10"/>
      <c r="AN84" s="11"/>
      <c r="AO84" s="11"/>
      <c r="AQ84" s="285"/>
      <c r="AR84" s="286"/>
      <c r="AS84" s="50"/>
      <c r="AT84" s="338"/>
      <c r="AU84" s="165"/>
    </row>
    <row r="85" spans="1:47" s="6" customFormat="1" ht="12.75">
      <c r="A85" s="28"/>
      <c r="B85" s="535"/>
      <c r="C85" s="536"/>
      <c r="D85" s="124"/>
      <c r="E85" s="124"/>
      <c r="F85" s="31"/>
      <c r="G85" s="583"/>
      <c r="H85" s="584"/>
      <c r="I85" s="584"/>
      <c r="J85" s="585"/>
      <c r="K85" s="942"/>
      <c r="L85" s="124"/>
      <c r="M85" s="369"/>
      <c r="N85" s="561"/>
      <c r="O85" s="552"/>
      <c r="P85" s="553"/>
      <c r="Q85" s="986"/>
      <c r="R85" s="124"/>
      <c r="S85" s="124"/>
      <c r="T85" s="31"/>
      <c r="U85" s="576"/>
      <c r="V85" s="552"/>
      <c r="W85" s="552"/>
      <c r="X85" s="986"/>
      <c r="Y85" s="124"/>
      <c r="Z85" s="31"/>
      <c r="AA85" s="10"/>
      <c r="AB85" s="11"/>
      <c r="AC85" s="11"/>
      <c r="AD85" s="53"/>
      <c r="AE85" s="124"/>
      <c r="AF85" s="248"/>
      <c r="AG85" s="13"/>
      <c r="AH85" s="13"/>
      <c r="AI85" s="11"/>
      <c r="AJ85" s="74"/>
      <c r="AK85" s="124"/>
      <c r="AL85" s="116"/>
      <c r="AM85" s="10"/>
      <c r="AN85" s="11"/>
      <c r="AO85" s="11"/>
      <c r="AQ85" s="67"/>
      <c r="AR85" s="286"/>
      <c r="AS85" s="50"/>
      <c r="AT85" s="338"/>
      <c r="AU85" s="1991"/>
    </row>
    <row r="86" spans="1:47" s="6" customFormat="1" ht="12.75">
      <c r="A86" s="28"/>
      <c r="B86" s="535"/>
      <c r="C86" s="536"/>
      <c r="D86" s="124"/>
      <c r="E86" s="124"/>
      <c r="F86" s="31"/>
      <c r="G86" s="10"/>
      <c r="H86" s="11"/>
      <c r="I86" s="11"/>
      <c r="K86" s="942"/>
      <c r="L86" s="124"/>
      <c r="M86" s="369"/>
      <c r="N86" s="561"/>
      <c r="O86" s="552"/>
      <c r="P86" s="553"/>
      <c r="Q86" s="986"/>
      <c r="R86" s="124"/>
      <c r="S86" s="124"/>
      <c r="T86" s="31"/>
      <c r="U86" s="582"/>
      <c r="V86" s="548"/>
      <c r="W86" s="548"/>
      <c r="X86" s="550"/>
      <c r="Y86" s="124"/>
      <c r="Z86" s="31"/>
      <c r="AA86" s="10"/>
      <c r="AB86" s="11"/>
      <c r="AC86" s="11"/>
      <c r="AD86" s="53"/>
      <c r="AE86" s="124"/>
      <c r="AF86" s="248"/>
      <c r="AG86" s="13"/>
      <c r="AH86" s="13"/>
      <c r="AI86" s="11"/>
      <c r="AJ86" s="74"/>
      <c r="AK86" s="124"/>
      <c r="AL86" s="116"/>
      <c r="AM86" s="10"/>
      <c r="AN86" s="11"/>
      <c r="AO86" s="11"/>
      <c r="AQ86" s="285"/>
      <c r="AR86" s="286"/>
      <c r="AS86" s="50"/>
      <c r="AT86" s="338"/>
      <c r="AU86" s="1991"/>
    </row>
    <row r="87" spans="1:47" s="6" customFormat="1" ht="12.75">
      <c r="A87" s="28"/>
      <c r="B87" s="535"/>
      <c r="C87" s="536"/>
      <c r="D87" s="124"/>
      <c r="E87" s="124"/>
      <c r="F87" s="31"/>
      <c r="G87" s="10"/>
      <c r="H87" s="11"/>
      <c r="I87" s="13"/>
      <c r="K87" s="942"/>
      <c r="L87" s="124"/>
      <c r="M87" s="369"/>
      <c r="N87" s="634"/>
      <c r="O87" s="608"/>
      <c r="P87" s="615"/>
      <c r="Q87" s="981"/>
      <c r="R87" s="124"/>
      <c r="S87" s="124"/>
      <c r="T87" s="31"/>
      <c r="U87" s="624"/>
      <c r="V87" s="608"/>
      <c r="W87" s="608"/>
      <c r="X87" s="981"/>
      <c r="Y87" s="124"/>
      <c r="Z87" s="31"/>
      <c r="AA87" s="10"/>
      <c r="AB87" s="11"/>
      <c r="AC87" s="11"/>
      <c r="AD87" s="53"/>
      <c r="AE87" s="124"/>
      <c r="AF87" s="248"/>
      <c r="AG87" s="13"/>
      <c r="AH87" s="13"/>
      <c r="AI87" s="11"/>
      <c r="AJ87" s="74"/>
      <c r="AK87" s="124"/>
      <c r="AL87" s="31"/>
      <c r="AM87" s="10"/>
      <c r="AN87" s="11"/>
      <c r="AO87" s="11"/>
      <c r="AQ87" s="285"/>
      <c r="AR87" s="286"/>
      <c r="AS87" s="50"/>
      <c r="AT87" s="338"/>
      <c r="AU87" s="165"/>
    </row>
    <row r="88" spans="1:47" s="6" customFormat="1" ht="13.5" thickBot="1">
      <c r="A88" s="8"/>
      <c r="B88" s="535"/>
      <c r="C88" s="363"/>
      <c r="D88" s="252"/>
      <c r="E88" s="134"/>
      <c r="F88" s="369"/>
      <c r="G88" s="10"/>
      <c r="H88" s="11"/>
      <c r="I88" s="11"/>
      <c r="J88" s="9"/>
      <c r="K88" s="943"/>
      <c r="L88" s="944"/>
      <c r="M88" s="1027"/>
      <c r="N88" s="973"/>
      <c r="O88" s="613"/>
      <c r="P88" s="613"/>
      <c r="Q88" s="982"/>
      <c r="R88" s="252"/>
      <c r="S88" s="134"/>
      <c r="T88" s="369"/>
      <c r="U88" s="612"/>
      <c r="V88" s="613"/>
      <c r="W88" s="613"/>
      <c r="X88" s="982"/>
      <c r="Y88" s="252"/>
      <c r="Z88" s="369"/>
      <c r="AA88" s="10"/>
      <c r="AB88" s="11"/>
      <c r="AC88" s="11"/>
      <c r="AD88" s="53"/>
      <c r="AE88" s="252"/>
      <c r="AF88" s="369"/>
      <c r="AG88" s="11"/>
      <c r="AH88" s="11"/>
      <c r="AI88" s="11"/>
      <c r="AJ88" s="68"/>
      <c r="AK88" s="256"/>
      <c r="AL88" s="1225"/>
      <c r="AM88" s="10"/>
      <c r="AN88" s="11"/>
      <c r="AO88" s="11"/>
      <c r="AP88" s="53"/>
      <c r="AQ88" s="285"/>
      <c r="AR88" s="286"/>
      <c r="AS88" s="63"/>
      <c r="AT88" s="338"/>
      <c r="AU88" s="1991"/>
    </row>
    <row r="89" spans="1:47" s="6" customFormat="1" ht="13.5" thickTop="1">
      <c r="A89" s="8"/>
      <c r="B89" s="887">
        <v>25</v>
      </c>
      <c r="C89" s="668" t="s">
        <v>148</v>
      </c>
      <c r="D89" s="124" t="s">
        <v>148</v>
      </c>
      <c r="E89" s="124"/>
      <c r="F89" s="735" t="s">
        <v>554</v>
      </c>
      <c r="G89" s="1947" t="s">
        <v>170</v>
      </c>
      <c r="H89" s="1948" t="s">
        <v>135</v>
      </c>
      <c r="I89" s="1949">
        <v>16</v>
      </c>
      <c r="J89" s="1950">
        <v>250</v>
      </c>
      <c r="K89" s="252"/>
      <c r="L89" s="134"/>
      <c r="M89" s="369"/>
      <c r="N89" s="97"/>
      <c r="O89" s="94"/>
      <c r="P89" s="94"/>
      <c r="Q89" s="96"/>
      <c r="R89" s="251"/>
      <c r="S89" s="238"/>
      <c r="T89" s="368"/>
      <c r="U89" s="97"/>
      <c r="V89" s="94"/>
      <c r="W89" s="94"/>
      <c r="X89" s="96"/>
      <c r="Y89" s="251"/>
      <c r="Z89" s="368"/>
      <c r="AA89" s="97"/>
      <c r="AB89" s="94"/>
      <c r="AC89" s="94"/>
      <c r="AD89" s="96"/>
      <c r="AE89" s="251"/>
      <c r="AF89" s="368"/>
      <c r="AG89" s="94"/>
      <c r="AH89" s="94"/>
      <c r="AI89" s="94"/>
      <c r="AJ89" s="360"/>
      <c r="AK89" s="255" t="s">
        <v>148</v>
      </c>
      <c r="AL89" s="1226" t="s">
        <v>150</v>
      </c>
      <c r="AM89" s="97" t="s">
        <v>579</v>
      </c>
      <c r="AN89" s="94"/>
      <c r="AO89" s="94"/>
      <c r="AP89" s="96"/>
      <c r="AQ89" s="205"/>
      <c r="AR89" s="173"/>
      <c r="AS89" s="121"/>
      <c r="AT89" s="342"/>
      <c r="AU89" s="258"/>
    </row>
    <row r="90" spans="1:47" s="6" customFormat="1" ht="12.75">
      <c r="A90" s="8"/>
      <c r="B90" s="535"/>
      <c r="C90" s="536"/>
      <c r="D90" s="124"/>
      <c r="E90" s="124"/>
      <c r="F90" s="369" t="s">
        <v>268</v>
      </c>
      <c r="G90" s="583"/>
      <c r="H90" s="584"/>
      <c r="I90" s="584"/>
      <c r="J90" s="880"/>
      <c r="K90" s="124"/>
      <c r="L90" s="124"/>
      <c r="M90" s="369"/>
      <c r="N90" s="10"/>
      <c r="O90" s="11"/>
      <c r="P90" s="11"/>
      <c r="Q90" s="53"/>
      <c r="R90" s="124"/>
      <c r="S90" s="124"/>
      <c r="T90" s="248"/>
      <c r="U90" s="10"/>
      <c r="V90" s="11"/>
      <c r="W90" s="11"/>
      <c r="X90" s="53"/>
      <c r="Y90" s="124"/>
      <c r="Z90" s="248"/>
      <c r="AA90" s="10"/>
      <c r="AB90" s="11"/>
      <c r="AC90" s="11"/>
      <c r="AD90" s="53"/>
      <c r="AE90" s="124"/>
      <c r="AF90" s="248"/>
      <c r="AG90" s="13"/>
      <c r="AH90" s="13"/>
      <c r="AI90" s="11"/>
      <c r="AJ90" s="74"/>
      <c r="AK90" s="124"/>
      <c r="AL90" s="31"/>
      <c r="AM90" s="10" t="s">
        <v>580</v>
      </c>
      <c r="AN90" s="11" t="s">
        <v>411</v>
      </c>
      <c r="AO90" s="11">
        <v>16</v>
      </c>
      <c r="AP90" s="50" t="s">
        <v>343</v>
      </c>
      <c r="AQ90" s="67"/>
      <c r="AR90" s="50"/>
      <c r="AS90" s="50"/>
      <c r="AT90" s="338"/>
      <c r="AU90" s="165"/>
    </row>
    <row r="91" spans="1:47" s="6" customFormat="1" ht="12.75">
      <c r="A91" s="8"/>
      <c r="B91" s="535"/>
      <c r="C91" s="536"/>
      <c r="D91" s="124"/>
      <c r="E91" s="124"/>
      <c r="F91" s="31"/>
      <c r="G91" s="583"/>
      <c r="H91" s="584"/>
      <c r="I91" s="584"/>
      <c r="J91" s="586"/>
      <c r="K91" s="124"/>
      <c r="L91" s="124"/>
      <c r="M91" s="369"/>
      <c r="N91" s="10"/>
      <c r="O91" s="11"/>
      <c r="P91" s="11"/>
      <c r="Q91" s="53"/>
      <c r="R91" s="124"/>
      <c r="S91" s="124"/>
      <c r="T91" s="248"/>
      <c r="U91" s="10"/>
      <c r="V91" s="11"/>
      <c r="W91" s="11"/>
      <c r="X91" s="53"/>
      <c r="Y91" s="124"/>
      <c r="Z91" s="248"/>
      <c r="AA91" s="10"/>
      <c r="AB91" s="11"/>
      <c r="AC91" s="11"/>
      <c r="AD91" s="53"/>
      <c r="AE91" s="124"/>
      <c r="AF91" s="248"/>
      <c r="AG91" s="13"/>
      <c r="AH91" s="13"/>
      <c r="AI91" s="11"/>
      <c r="AJ91" s="74"/>
      <c r="AK91" s="124"/>
      <c r="AL91" s="31"/>
      <c r="AM91" s="10" t="s">
        <v>54</v>
      </c>
      <c r="AN91" s="11"/>
      <c r="AO91" s="11"/>
      <c r="AP91" s="50"/>
      <c r="AQ91" s="67"/>
      <c r="AR91" s="50"/>
      <c r="AS91" s="50"/>
      <c r="AT91" s="338"/>
      <c r="AU91" s="165"/>
    </row>
    <row r="92" spans="1:47" s="6" customFormat="1" ht="13.5" thickBot="1">
      <c r="A92" s="8"/>
      <c r="B92" s="1111"/>
      <c r="C92" s="865"/>
      <c r="D92" s="126"/>
      <c r="E92" s="126"/>
      <c r="F92" s="683"/>
      <c r="G92" s="657"/>
      <c r="H92" s="658"/>
      <c r="I92" s="658"/>
      <c r="J92" s="659"/>
      <c r="K92" s="126"/>
      <c r="L92" s="126"/>
      <c r="M92" s="683"/>
      <c r="N92" s="78"/>
      <c r="O92" s="79"/>
      <c r="P92" s="79"/>
      <c r="Q92" s="76"/>
      <c r="R92" s="126"/>
      <c r="S92" s="126"/>
      <c r="T92" s="533"/>
      <c r="U92" s="78"/>
      <c r="V92" s="79"/>
      <c r="W92" s="79"/>
      <c r="X92" s="76"/>
      <c r="Y92" s="124"/>
      <c r="Z92" s="248"/>
      <c r="AA92" s="78"/>
      <c r="AB92" s="79"/>
      <c r="AC92" s="79"/>
      <c r="AD92" s="76"/>
      <c r="AE92" s="126"/>
      <c r="AF92" s="248"/>
      <c r="AG92" s="81"/>
      <c r="AH92" s="81"/>
      <c r="AI92" s="79"/>
      <c r="AJ92" s="193"/>
      <c r="AK92" s="211"/>
      <c r="AL92" s="366"/>
      <c r="AM92" s="78" t="s">
        <v>55</v>
      </c>
      <c r="AN92" s="79" t="s">
        <v>410</v>
      </c>
      <c r="AO92" s="79">
        <v>18</v>
      </c>
      <c r="AP92" s="76" t="s">
        <v>343</v>
      </c>
      <c r="AQ92" s="87"/>
      <c r="AR92" s="164"/>
      <c r="AS92" s="80"/>
      <c r="AT92" s="340"/>
      <c r="AU92" s="167"/>
    </row>
    <row r="93" spans="1:47" s="6" customFormat="1" ht="13.5" thickTop="1">
      <c r="A93" s="8"/>
      <c r="B93" s="376">
        <v>26</v>
      </c>
      <c r="C93" s="536" t="s">
        <v>151</v>
      </c>
      <c r="D93" s="124"/>
      <c r="E93" s="124"/>
      <c r="F93" s="31"/>
      <c r="G93" s="583"/>
      <c r="H93" s="584"/>
      <c r="I93" s="584"/>
      <c r="J93" s="880"/>
      <c r="K93" s="124"/>
      <c r="L93" s="124"/>
      <c r="M93" s="31"/>
      <c r="N93" s="10"/>
      <c r="O93" s="11"/>
      <c r="Q93" s="53"/>
      <c r="R93" s="124"/>
      <c r="S93" s="124"/>
      <c r="T93" s="31"/>
      <c r="U93" s="36"/>
      <c r="V93" s="11"/>
      <c r="W93" s="11"/>
      <c r="X93" s="9"/>
      <c r="Y93" s="963"/>
      <c r="Z93" s="1026"/>
      <c r="AA93" s="1298"/>
      <c r="AB93" s="376"/>
      <c r="AC93" s="376"/>
      <c r="AD93" s="537"/>
      <c r="AE93" s="124" t="s">
        <v>151</v>
      </c>
      <c r="AF93" s="542" t="s">
        <v>315</v>
      </c>
      <c r="AG93" s="15"/>
      <c r="AH93" s="13"/>
      <c r="AI93" s="11"/>
      <c r="AJ93" s="74"/>
      <c r="AK93" s="124"/>
      <c r="AL93" s="31"/>
      <c r="AM93" s="10"/>
      <c r="AN93" s="11"/>
      <c r="AO93" s="11"/>
      <c r="AP93" s="62"/>
      <c r="AQ93" s="202"/>
      <c r="AR93" s="54"/>
      <c r="AS93" s="54"/>
      <c r="AT93" s="65"/>
      <c r="AU93" s="1989"/>
    </row>
    <row r="94" spans="1:47" s="6" customFormat="1" ht="12.75">
      <c r="A94" s="8" t="s">
        <v>353</v>
      </c>
      <c r="B94" s="535"/>
      <c r="C94" s="536"/>
      <c r="D94" s="124"/>
      <c r="E94" s="124"/>
      <c r="F94" s="31"/>
      <c r="G94" s="583"/>
      <c r="H94" s="584"/>
      <c r="I94" s="584"/>
      <c r="J94" s="586"/>
      <c r="K94" s="124"/>
      <c r="L94" s="124"/>
      <c r="M94" s="31"/>
      <c r="N94" s="10"/>
      <c r="O94" s="11"/>
      <c r="Q94" s="53"/>
      <c r="R94" s="124"/>
      <c r="S94" s="124"/>
      <c r="T94" s="31"/>
      <c r="U94" s="36"/>
      <c r="V94" s="11"/>
      <c r="W94" s="11"/>
      <c r="X94" s="9"/>
      <c r="Y94" s="942"/>
      <c r="Z94" s="369"/>
      <c r="AA94" s="1298"/>
      <c r="AB94" s="376"/>
      <c r="AC94" s="376"/>
      <c r="AD94" s="537"/>
      <c r="AE94" s="947"/>
      <c r="AF94" s="369"/>
      <c r="AG94" s="15"/>
      <c r="AH94" s="13"/>
      <c r="AI94" s="11"/>
      <c r="AJ94" s="74"/>
      <c r="AK94" s="124"/>
      <c r="AL94" s="31"/>
      <c r="AM94" s="10"/>
      <c r="AN94" s="11"/>
      <c r="AO94" s="11"/>
      <c r="AP94" s="62"/>
      <c r="AQ94" s="202"/>
      <c r="AR94" s="54"/>
      <c r="AS94" s="54"/>
      <c r="AT94" s="65"/>
      <c r="AU94" s="1989"/>
    </row>
    <row r="95" spans="1:47" s="6" customFormat="1" ht="12.75">
      <c r="A95" s="28"/>
      <c r="B95" s="535"/>
      <c r="C95" s="536"/>
      <c r="D95" s="124"/>
      <c r="E95" s="124"/>
      <c r="F95" s="31"/>
      <c r="G95" s="10"/>
      <c r="H95" s="11"/>
      <c r="I95" s="11"/>
      <c r="J95" s="53"/>
      <c r="K95" s="124"/>
      <c r="L95" s="124"/>
      <c r="M95" s="31"/>
      <c r="N95" s="156"/>
      <c r="O95" s="277"/>
      <c r="P95" s="276"/>
      <c r="Q95" s="278"/>
      <c r="R95" s="124"/>
      <c r="S95" s="124"/>
      <c r="T95" s="31"/>
      <c r="U95" s="36"/>
      <c r="V95" s="11"/>
      <c r="W95" s="11"/>
      <c r="X95" s="9"/>
      <c r="Y95" s="942"/>
      <c r="Z95" s="369"/>
      <c r="AA95" s="1298"/>
      <c r="AB95" s="376"/>
      <c r="AC95" s="376"/>
      <c r="AD95" s="537"/>
      <c r="AE95" s="947"/>
      <c r="AF95" s="369"/>
      <c r="AG95" s="15"/>
      <c r="AH95" s="13"/>
      <c r="AI95" s="11"/>
      <c r="AJ95" s="74"/>
      <c r="AK95" s="124"/>
      <c r="AL95" s="31"/>
      <c r="AM95" s="10"/>
      <c r="AN95" s="11"/>
      <c r="AO95" s="11"/>
      <c r="AP95" s="62"/>
      <c r="AQ95" s="202"/>
      <c r="AR95" s="54"/>
      <c r="AS95" s="54"/>
      <c r="AT95" s="65"/>
      <c r="AU95" s="1989"/>
    </row>
    <row r="96" spans="1:47" s="6" customFormat="1" ht="13.5" thickBot="1">
      <c r="A96" s="8"/>
      <c r="B96" s="783"/>
      <c r="C96" s="864"/>
      <c r="D96" s="125"/>
      <c r="E96" s="125"/>
      <c r="F96" s="365"/>
      <c r="G96" s="17"/>
      <c r="H96" s="19"/>
      <c r="I96" s="19"/>
      <c r="J96" s="56"/>
      <c r="K96" s="125"/>
      <c r="L96" s="125"/>
      <c r="M96" s="365"/>
      <c r="N96" s="157"/>
      <c r="O96" s="280"/>
      <c r="P96" s="282"/>
      <c r="Q96" s="281"/>
      <c r="R96" s="125"/>
      <c r="S96" s="125"/>
      <c r="T96" s="365"/>
      <c r="U96" s="37"/>
      <c r="V96" s="19"/>
      <c r="W96" s="19"/>
      <c r="X96" s="16"/>
      <c r="Y96" s="943"/>
      <c r="Z96" s="1027"/>
      <c r="AA96" s="1299"/>
      <c r="AB96" s="783"/>
      <c r="AC96" s="783"/>
      <c r="AD96" s="860"/>
      <c r="AE96" s="1202"/>
      <c r="AF96" s="370"/>
      <c r="AG96" s="21"/>
      <c r="AH96" s="21"/>
      <c r="AI96" s="19"/>
      <c r="AJ96" s="192"/>
      <c r="AK96" s="125"/>
      <c r="AL96" s="365"/>
      <c r="AM96" s="17"/>
      <c r="AN96" s="19"/>
      <c r="AO96" s="19"/>
      <c r="AP96" s="18"/>
      <c r="AQ96" s="92"/>
      <c r="AR96" s="51"/>
      <c r="AS96" s="51"/>
      <c r="AT96" s="64"/>
      <c r="AU96" s="166"/>
    </row>
    <row r="97" spans="1:47" s="6" customFormat="1" ht="13.5" thickTop="1">
      <c r="A97" s="8"/>
      <c r="B97" s="535">
        <v>27</v>
      </c>
      <c r="C97" s="536" t="s">
        <v>134</v>
      </c>
      <c r="D97" s="284"/>
      <c r="E97" s="284"/>
      <c r="F97" s="867"/>
      <c r="G97" s="10"/>
      <c r="H97" s="11"/>
      <c r="J97" s="53"/>
      <c r="K97" s="124"/>
      <c r="L97" s="124"/>
      <c r="M97" s="31"/>
      <c r="N97" s="10"/>
      <c r="O97" s="11"/>
      <c r="Q97" s="53"/>
      <c r="R97" s="124" t="s">
        <v>134</v>
      </c>
      <c r="S97" s="124"/>
      <c r="T97" s="1464" t="s">
        <v>702</v>
      </c>
      <c r="U97" s="36"/>
      <c r="V97" s="11"/>
      <c r="W97" s="11"/>
      <c r="X97" s="53"/>
      <c r="Y97" s="124"/>
      <c r="Z97" s="31"/>
      <c r="AA97" s="10"/>
      <c r="AB97" s="11"/>
      <c r="AC97" s="11"/>
      <c r="AD97" s="53"/>
      <c r="AE97" s="124"/>
      <c r="AF97" s="248"/>
      <c r="AG97" s="13"/>
      <c r="AH97" s="13"/>
      <c r="AI97" s="11"/>
      <c r="AJ97" s="74"/>
      <c r="AK97" s="124"/>
      <c r="AL97" s="116"/>
      <c r="AM97" s="10"/>
      <c r="AN97" s="11"/>
      <c r="AO97" s="11"/>
      <c r="AQ97" s="67"/>
      <c r="AR97" s="50"/>
      <c r="AS97" s="50"/>
      <c r="AT97" s="63"/>
      <c r="AU97" s="165"/>
    </row>
    <row r="98" spans="1:47" s="6" customFormat="1" ht="12.75">
      <c r="A98" s="28"/>
      <c r="B98" s="535"/>
      <c r="C98" s="536"/>
      <c r="D98" s="124"/>
      <c r="E98" s="124"/>
      <c r="F98" s="369"/>
      <c r="G98" s="10"/>
      <c r="H98" s="11"/>
      <c r="J98" s="53"/>
      <c r="K98" s="124"/>
      <c r="L98" s="124"/>
      <c r="M98" s="31"/>
      <c r="N98" s="10"/>
      <c r="O98" s="11"/>
      <c r="Q98" s="53"/>
      <c r="R98" s="124"/>
      <c r="S98" s="124"/>
      <c r="T98" s="31"/>
      <c r="U98" s="36"/>
      <c r="V98" s="11"/>
      <c r="W98" s="11"/>
      <c r="X98" s="53"/>
      <c r="Y98" s="124"/>
      <c r="Z98" s="31"/>
      <c r="AA98" s="10"/>
      <c r="AB98" s="11"/>
      <c r="AC98" s="11"/>
      <c r="AD98" s="53"/>
      <c r="AE98" s="124"/>
      <c r="AF98" s="248"/>
      <c r="AG98" s="13"/>
      <c r="AH98" s="13"/>
      <c r="AI98" s="11"/>
      <c r="AJ98" s="74"/>
      <c r="AK98" s="124"/>
      <c r="AL98" s="116"/>
      <c r="AM98" s="10"/>
      <c r="AN98" s="11"/>
      <c r="AO98" s="11"/>
      <c r="AQ98" s="67"/>
      <c r="AR98" s="50"/>
      <c r="AS98" s="50"/>
      <c r="AT98" s="63"/>
      <c r="AU98" s="165"/>
    </row>
    <row r="99" spans="1:47" s="6" customFormat="1" ht="13.5" thickBot="1">
      <c r="A99" s="28"/>
      <c r="B99" s="783"/>
      <c r="C99" s="864"/>
      <c r="D99" s="124"/>
      <c r="E99" s="124"/>
      <c r="F99" s="31"/>
      <c r="G99" s="17"/>
      <c r="H99" s="19"/>
      <c r="I99" s="18"/>
      <c r="J99" s="56"/>
      <c r="K99" s="125"/>
      <c r="L99" s="125"/>
      <c r="M99" s="365"/>
      <c r="N99" s="17"/>
      <c r="O99" s="19"/>
      <c r="P99" s="18"/>
      <c r="Q99" s="56"/>
      <c r="R99" s="125"/>
      <c r="S99" s="125"/>
      <c r="T99" s="365"/>
      <c r="U99" s="37"/>
      <c r="V99" s="19"/>
      <c r="W99" s="19"/>
      <c r="X99" s="56"/>
      <c r="Y99" s="125"/>
      <c r="Z99" s="365"/>
      <c r="AA99" s="17"/>
      <c r="AB99" s="19"/>
      <c r="AC99" s="19"/>
      <c r="AD99" s="56"/>
      <c r="AE99" s="125"/>
      <c r="AF99" s="532"/>
      <c r="AG99" s="21"/>
      <c r="AH99" s="21"/>
      <c r="AI99" s="19"/>
      <c r="AJ99" s="192"/>
      <c r="AK99" s="125"/>
      <c r="AL99" s="365"/>
      <c r="AM99" s="17"/>
      <c r="AN99" s="19"/>
      <c r="AO99" s="19"/>
      <c r="AP99" s="18"/>
      <c r="AQ99" s="92"/>
      <c r="AR99" s="51"/>
      <c r="AS99" s="51"/>
      <c r="AT99" s="64"/>
      <c r="AU99" s="166"/>
    </row>
    <row r="100" spans="1:47" s="6" customFormat="1" ht="13.5" thickTop="1">
      <c r="A100" s="28"/>
      <c r="B100" s="535">
        <v>28</v>
      </c>
      <c r="C100" s="284" t="s">
        <v>137</v>
      </c>
      <c r="D100" s="963" t="s">
        <v>137</v>
      </c>
      <c r="E100" s="964"/>
      <c r="F100" s="713" t="s">
        <v>537</v>
      </c>
      <c r="G100" s="15"/>
      <c r="H100" s="11"/>
      <c r="J100" s="53"/>
      <c r="K100" s="124"/>
      <c r="L100" s="124"/>
      <c r="M100" s="367"/>
      <c r="N100" s="97"/>
      <c r="O100" s="94"/>
      <c r="P100" s="95"/>
      <c r="Q100" s="96"/>
      <c r="R100" s="124"/>
      <c r="S100" s="124"/>
      <c r="T100" s="31"/>
      <c r="U100" s="36"/>
      <c r="V100" s="11"/>
      <c r="W100" s="11"/>
      <c r="X100" s="53"/>
      <c r="Y100" s="124"/>
      <c r="Z100" s="31"/>
      <c r="AA100" s="10"/>
      <c r="AB100" s="11"/>
      <c r="AC100" s="11"/>
      <c r="AD100" s="53"/>
      <c r="AE100" s="124"/>
      <c r="AF100" s="248"/>
      <c r="AG100" s="13"/>
      <c r="AH100" s="13"/>
      <c r="AI100" s="11"/>
      <c r="AJ100" s="74"/>
      <c r="AK100" s="124"/>
      <c r="AL100" s="116"/>
      <c r="AM100" s="10"/>
      <c r="AN100" s="11"/>
      <c r="AO100" s="11"/>
      <c r="AQ100" s="67"/>
      <c r="AR100" s="50"/>
      <c r="AS100" s="50"/>
      <c r="AT100" s="63"/>
      <c r="AU100" s="165"/>
    </row>
    <row r="101" spans="1:47" s="6" customFormat="1" ht="12.75">
      <c r="A101" s="28"/>
      <c r="B101" s="535"/>
      <c r="C101" s="284"/>
      <c r="D101" s="942"/>
      <c r="E101" s="124"/>
      <c r="F101" s="369" t="s">
        <v>268</v>
      </c>
      <c r="G101" s="15"/>
      <c r="H101" s="11"/>
      <c r="J101" s="53"/>
      <c r="K101" s="124"/>
      <c r="L101" s="124"/>
      <c r="M101" s="31"/>
      <c r="N101" s="10"/>
      <c r="O101" s="11"/>
      <c r="Q101" s="53"/>
      <c r="R101" s="124"/>
      <c r="S101" s="124"/>
      <c r="T101" s="31"/>
      <c r="U101" s="36"/>
      <c r="V101" s="11"/>
      <c r="W101" s="11"/>
      <c r="X101" s="53"/>
      <c r="Y101" s="124"/>
      <c r="Z101" s="31"/>
      <c r="AA101" s="10"/>
      <c r="AB101" s="11"/>
      <c r="AC101" s="11"/>
      <c r="AD101" s="53"/>
      <c r="AE101" s="124"/>
      <c r="AF101" s="248"/>
      <c r="AG101" s="13"/>
      <c r="AH101" s="13"/>
      <c r="AI101" s="11"/>
      <c r="AJ101" s="74"/>
      <c r="AK101" s="124"/>
      <c r="AL101" s="116"/>
      <c r="AM101" s="10"/>
      <c r="AN101" s="11"/>
      <c r="AO101" s="11"/>
      <c r="AQ101" s="67"/>
      <c r="AR101" s="50"/>
      <c r="AS101" s="50"/>
      <c r="AT101" s="63"/>
      <c r="AU101" s="165"/>
    </row>
    <row r="102" spans="1:47" s="6" customFormat="1" ht="13.5" thickBot="1">
      <c r="A102" s="28"/>
      <c r="B102" s="783"/>
      <c r="C102" s="786"/>
      <c r="D102" s="943"/>
      <c r="E102" s="944"/>
      <c r="F102" s="1025"/>
      <c r="G102" s="30"/>
      <c r="H102" s="19"/>
      <c r="I102" s="18"/>
      <c r="J102" s="56"/>
      <c r="K102" s="125"/>
      <c r="L102" s="125"/>
      <c r="M102" s="365"/>
      <c r="N102" s="17"/>
      <c r="O102" s="19"/>
      <c r="P102" s="18"/>
      <c r="Q102" s="56"/>
      <c r="R102" s="125"/>
      <c r="S102" s="125"/>
      <c r="T102" s="365"/>
      <c r="U102" s="37"/>
      <c r="V102" s="19"/>
      <c r="W102" s="19"/>
      <c r="X102" s="56"/>
      <c r="Y102" s="125"/>
      <c r="Z102" s="365"/>
      <c r="AA102" s="17"/>
      <c r="AB102" s="19"/>
      <c r="AC102" s="19"/>
      <c r="AD102" s="56"/>
      <c r="AE102" s="125"/>
      <c r="AF102" s="532"/>
      <c r="AG102" s="21"/>
      <c r="AH102" s="21"/>
      <c r="AI102" s="19"/>
      <c r="AJ102" s="192"/>
      <c r="AK102" s="125"/>
      <c r="AL102" s="365"/>
      <c r="AM102" s="17"/>
      <c r="AN102" s="19"/>
      <c r="AO102" s="19"/>
      <c r="AP102" s="18"/>
      <c r="AQ102" s="92"/>
      <c r="AR102" s="51"/>
      <c r="AS102" s="51"/>
      <c r="AT102" s="64"/>
      <c r="AU102" s="166"/>
    </row>
    <row r="103" spans="1:47" s="6" customFormat="1" ht="13.5" thickTop="1">
      <c r="A103" s="28"/>
      <c r="B103" s="535">
        <v>29</v>
      </c>
      <c r="C103" s="536" t="s">
        <v>140</v>
      </c>
      <c r="D103" s="124"/>
      <c r="E103" s="124"/>
      <c r="F103" s="31"/>
      <c r="G103" s="10"/>
      <c r="H103" s="11"/>
      <c r="J103" s="53"/>
      <c r="K103" s="124"/>
      <c r="L103" s="124"/>
      <c r="M103" s="31"/>
      <c r="N103" s="10"/>
      <c r="O103" s="11"/>
      <c r="Q103" s="53"/>
      <c r="R103" s="124" t="s">
        <v>140</v>
      </c>
      <c r="S103" s="124"/>
      <c r="T103" s="116" t="s">
        <v>397</v>
      </c>
      <c r="U103" s="36"/>
      <c r="V103" s="11"/>
      <c r="W103" s="11"/>
      <c r="X103" s="53"/>
      <c r="Y103" s="124"/>
      <c r="Z103" s="31"/>
      <c r="AA103" s="10"/>
      <c r="AB103" s="11"/>
      <c r="AC103" s="11"/>
      <c r="AD103" s="53"/>
      <c r="AE103" s="124"/>
      <c r="AF103" s="248"/>
      <c r="AG103" s="13"/>
      <c r="AH103" s="13"/>
      <c r="AI103" s="11"/>
      <c r="AJ103" s="74"/>
      <c r="AK103" s="124"/>
      <c r="AL103" s="116"/>
      <c r="AM103" s="10"/>
      <c r="AN103" s="11"/>
      <c r="AO103" s="11"/>
      <c r="AQ103" s="67"/>
      <c r="AR103" s="50"/>
      <c r="AS103" s="50"/>
      <c r="AT103" s="63"/>
      <c r="AU103" s="165"/>
    </row>
    <row r="104" spans="1:47" s="6" customFormat="1" ht="12.75">
      <c r="A104" s="28"/>
      <c r="B104" s="376"/>
      <c r="C104" s="536"/>
      <c r="D104" s="124"/>
      <c r="E104" s="124"/>
      <c r="F104" s="31"/>
      <c r="G104" s="10"/>
      <c r="H104" s="11"/>
      <c r="J104" s="53"/>
      <c r="K104" s="124"/>
      <c r="L104" s="124"/>
      <c r="M104" s="31"/>
      <c r="N104" s="10"/>
      <c r="O104" s="11"/>
      <c r="Q104" s="53"/>
      <c r="R104" s="124"/>
      <c r="S104" s="124"/>
      <c r="T104" s="31"/>
      <c r="U104" s="36"/>
      <c r="V104" s="11"/>
      <c r="W104" s="11"/>
      <c r="X104" s="53"/>
      <c r="Y104" s="124"/>
      <c r="Z104" s="31"/>
      <c r="AA104" s="10"/>
      <c r="AB104" s="11"/>
      <c r="AC104" s="11"/>
      <c r="AD104" s="53"/>
      <c r="AE104" s="124"/>
      <c r="AF104" s="248"/>
      <c r="AG104" s="13"/>
      <c r="AH104" s="13"/>
      <c r="AI104" s="11"/>
      <c r="AJ104" s="74"/>
      <c r="AK104" s="124"/>
      <c r="AL104" s="116"/>
      <c r="AM104" s="10"/>
      <c r="AN104" s="11"/>
      <c r="AO104" s="11"/>
      <c r="AQ104" s="67"/>
      <c r="AR104" s="50"/>
      <c r="AS104" s="50"/>
      <c r="AT104" s="63"/>
      <c r="AU104" s="165"/>
    </row>
    <row r="105" spans="1:47" s="6" customFormat="1" ht="12.75">
      <c r="A105" s="28"/>
      <c r="B105" s="783"/>
      <c r="C105" s="864"/>
      <c r="D105" s="125"/>
      <c r="E105" s="125"/>
      <c r="F105" s="365"/>
      <c r="G105" s="17"/>
      <c r="H105" s="19"/>
      <c r="I105" s="18"/>
      <c r="J105" s="56"/>
      <c r="K105" s="125"/>
      <c r="L105" s="125"/>
      <c r="M105" s="365"/>
      <c r="N105" s="17"/>
      <c r="O105" s="19"/>
      <c r="P105" s="18"/>
      <c r="Q105" s="56"/>
      <c r="R105" s="125"/>
      <c r="S105" s="125"/>
      <c r="T105" s="365"/>
      <c r="U105" s="37"/>
      <c r="V105" s="19"/>
      <c r="W105" s="19"/>
      <c r="X105" s="56"/>
      <c r="Y105" s="125"/>
      <c r="Z105" s="365"/>
      <c r="AA105" s="17"/>
      <c r="AB105" s="19"/>
      <c r="AC105" s="19"/>
      <c r="AD105" s="56"/>
      <c r="AE105" s="125"/>
      <c r="AF105" s="532"/>
      <c r="AG105" s="21"/>
      <c r="AH105" s="21"/>
      <c r="AI105" s="19"/>
      <c r="AJ105" s="192"/>
      <c r="AK105" s="125"/>
      <c r="AL105" s="365"/>
      <c r="AM105" s="17"/>
      <c r="AN105" s="19"/>
      <c r="AO105" s="19"/>
      <c r="AP105" s="18"/>
      <c r="AQ105" s="92"/>
      <c r="AR105" s="51"/>
      <c r="AS105" s="51"/>
      <c r="AT105" s="64"/>
      <c r="AU105" s="166"/>
    </row>
    <row r="106" spans="1:47" s="3" customFormat="1" ht="12.75">
      <c r="A106" s="1162" t="s">
        <v>674</v>
      </c>
      <c r="B106" s="1126">
        <v>30</v>
      </c>
      <c r="C106" s="1276" t="s">
        <v>142</v>
      </c>
      <c r="D106" s="124" t="s">
        <v>142</v>
      </c>
      <c r="E106" s="124" t="s">
        <v>559</v>
      </c>
      <c r="F106" s="372" t="s">
        <v>537</v>
      </c>
      <c r="G106" s="551"/>
      <c r="H106" s="552"/>
      <c r="I106" s="553"/>
      <c r="J106" s="986"/>
      <c r="K106" s="124"/>
      <c r="L106" s="124"/>
      <c r="M106" s="31"/>
      <c r="N106" s="10"/>
      <c r="O106" s="11"/>
      <c r="P106" s="6"/>
      <c r="Q106" s="53"/>
      <c r="R106" s="124"/>
      <c r="S106" s="124"/>
      <c r="T106" s="31"/>
      <c r="U106" s="36"/>
      <c r="V106" s="11"/>
      <c r="W106" s="11"/>
      <c r="X106" s="53"/>
      <c r="Y106" s="124" t="s">
        <v>142</v>
      </c>
      <c r="Z106" s="116" t="s">
        <v>552</v>
      </c>
      <c r="AA106" s="607" t="s">
        <v>166</v>
      </c>
      <c r="AB106" s="608"/>
      <c r="AC106" s="608"/>
      <c r="AD106" s="981"/>
      <c r="AE106" s="124"/>
      <c r="AF106" s="248"/>
      <c r="AG106" s="13"/>
      <c r="AH106" s="13"/>
      <c r="AI106" s="11"/>
      <c r="AJ106" s="74"/>
      <c r="AK106" s="124"/>
      <c r="AL106" s="116"/>
      <c r="AM106" s="10"/>
      <c r="AN106" s="11"/>
      <c r="AO106" s="11"/>
      <c r="AP106" s="6"/>
      <c r="AQ106" s="67"/>
      <c r="AR106" s="50"/>
      <c r="AS106" s="50" t="s">
        <v>369</v>
      </c>
      <c r="AT106" s="63"/>
      <c r="AU106" s="165"/>
    </row>
    <row r="107" spans="1:47" s="3" customFormat="1" ht="12.75">
      <c r="A107" s="28"/>
      <c r="B107" s="2098" t="s">
        <v>717</v>
      </c>
      <c r="C107" s="2099"/>
      <c r="D107" s="124"/>
      <c r="E107" s="124"/>
      <c r="F107" s="31" t="s">
        <v>269</v>
      </c>
      <c r="G107" s="156"/>
      <c r="H107" s="277"/>
      <c r="I107" s="298"/>
      <c r="J107" s="314"/>
      <c r="K107" s="124"/>
      <c r="L107" s="124"/>
      <c r="M107" s="31"/>
      <c r="N107" s="10"/>
      <c r="O107" s="11"/>
      <c r="P107" s="6"/>
      <c r="Q107" s="53"/>
      <c r="R107" s="124"/>
      <c r="S107" s="124"/>
      <c r="T107" s="31"/>
      <c r="U107" s="36"/>
      <c r="V107" s="11"/>
      <c r="W107" s="11"/>
      <c r="X107" s="53"/>
      <c r="Y107" s="124"/>
      <c r="Z107" s="31"/>
      <c r="AA107" s="607" t="s">
        <v>153</v>
      </c>
      <c r="AB107" s="608" t="s">
        <v>411</v>
      </c>
      <c r="AC107" s="608">
        <v>16</v>
      </c>
      <c r="AD107" s="981">
        <v>150</v>
      </c>
      <c r="AE107" s="124"/>
      <c r="AF107" s="248"/>
      <c r="AG107" s="13"/>
      <c r="AH107" s="13"/>
      <c r="AI107" s="11"/>
      <c r="AJ107" s="74"/>
      <c r="AK107" s="124"/>
      <c r="AL107" s="116"/>
      <c r="AM107" s="10"/>
      <c r="AN107" s="11"/>
      <c r="AO107" s="11"/>
      <c r="AP107" s="6"/>
      <c r="AQ107" s="67"/>
      <c r="AR107" s="50"/>
      <c r="AS107" s="50"/>
      <c r="AT107" s="63"/>
      <c r="AU107" s="165"/>
    </row>
    <row r="108" spans="1:47" s="3" customFormat="1" ht="12.75">
      <c r="A108" s="45"/>
      <c r="B108" s="2102"/>
      <c r="C108" s="2103"/>
      <c r="D108" s="125"/>
      <c r="E108" s="125"/>
      <c r="F108" s="365"/>
      <c r="G108" s="17"/>
      <c r="H108" s="19"/>
      <c r="I108" s="18"/>
      <c r="J108" s="56"/>
      <c r="K108" s="125"/>
      <c r="L108" s="125"/>
      <c r="M108" s="365"/>
      <c r="N108" s="17"/>
      <c r="O108" s="19"/>
      <c r="P108" s="18"/>
      <c r="Q108" s="56"/>
      <c r="R108" s="125"/>
      <c r="S108" s="125"/>
      <c r="T108" s="365"/>
      <c r="U108" s="37"/>
      <c r="V108" s="19"/>
      <c r="W108" s="19"/>
      <c r="X108" s="56"/>
      <c r="Y108" s="125"/>
      <c r="Z108" s="365"/>
      <c r="AA108" s="17"/>
      <c r="AB108" s="19"/>
      <c r="AC108" s="19"/>
      <c r="AD108" s="56"/>
      <c r="AE108" s="125"/>
      <c r="AF108" s="532"/>
      <c r="AG108" s="21"/>
      <c r="AH108" s="21"/>
      <c r="AI108" s="19"/>
      <c r="AJ108" s="192"/>
      <c r="AK108" s="125"/>
      <c r="AL108" s="365"/>
      <c r="AM108" s="17"/>
      <c r="AN108" s="19"/>
      <c r="AO108" s="19"/>
      <c r="AP108" s="18"/>
      <c r="AQ108" s="92"/>
      <c r="AR108" s="51"/>
      <c r="AS108" s="51"/>
      <c r="AT108" s="64"/>
      <c r="AU108" s="166"/>
    </row>
    <row r="109" spans="1:47" s="3" customFormat="1" ht="12.75">
      <c r="A109" s="28"/>
      <c r="B109" s="535">
        <v>31</v>
      </c>
      <c r="C109" s="536" t="s">
        <v>144</v>
      </c>
      <c r="D109" s="929"/>
      <c r="E109" s="929"/>
      <c r="F109" s="31"/>
      <c r="G109" s="10"/>
      <c r="H109" s="11"/>
      <c r="I109" s="11"/>
      <c r="J109" s="50"/>
      <c r="K109" s="124" t="s">
        <v>144</v>
      </c>
      <c r="L109" s="124"/>
      <c r="M109" s="115" t="s">
        <v>503</v>
      </c>
      <c r="N109" s="10"/>
      <c r="O109" s="11"/>
      <c r="P109" s="6"/>
      <c r="Q109" s="53"/>
      <c r="R109" s="124" t="s">
        <v>144</v>
      </c>
      <c r="S109" s="124"/>
      <c r="T109" s="115" t="s">
        <v>322</v>
      </c>
      <c r="U109" s="1486" t="s">
        <v>780</v>
      </c>
      <c r="V109" s="552" t="s">
        <v>146</v>
      </c>
      <c r="W109" s="552">
        <v>12</v>
      </c>
      <c r="X109" s="986">
        <v>400</v>
      </c>
      <c r="Y109" s="124"/>
      <c r="Z109" s="31"/>
      <c r="AA109" s="551"/>
      <c r="AB109" s="552"/>
      <c r="AC109" s="552"/>
      <c r="AD109" s="986"/>
      <c r="AE109" s="124"/>
      <c r="AF109" s="248"/>
      <c r="AG109" s="13"/>
      <c r="AH109" s="13"/>
      <c r="AI109" s="11"/>
      <c r="AJ109" s="74"/>
      <c r="AK109" s="124" t="s">
        <v>144</v>
      </c>
      <c r="AL109" s="116" t="s">
        <v>246</v>
      </c>
      <c r="AM109" s="10"/>
      <c r="AN109" s="11"/>
      <c r="AO109" s="11"/>
      <c r="AP109" s="6"/>
      <c r="AQ109" s="67" t="s">
        <v>476</v>
      </c>
      <c r="AR109" s="50"/>
      <c r="AS109" s="50"/>
      <c r="AT109" s="63"/>
      <c r="AU109" s="165" t="s">
        <v>1</v>
      </c>
    </row>
    <row r="110" spans="1:47" s="3" customFormat="1" ht="12.75">
      <c r="A110" s="28" t="s">
        <v>169</v>
      </c>
      <c r="B110" s="535"/>
      <c r="C110" s="536"/>
      <c r="D110" s="929"/>
      <c r="E110" s="929"/>
      <c r="F110" s="31"/>
      <c r="G110" s="10"/>
      <c r="H110" s="11"/>
      <c r="I110" s="11"/>
      <c r="J110" s="50"/>
      <c r="K110" s="124"/>
      <c r="L110" s="124"/>
      <c r="M110" s="115"/>
      <c r="N110" s="10"/>
      <c r="O110" s="11"/>
      <c r="P110" s="6"/>
      <c r="Q110" s="53"/>
      <c r="R110" s="124"/>
      <c r="S110" s="124"/>
      <c r="T110" s="31" t="s">
        <v>114</v>
      </c>
      <c r="U110" s="576" t="s">
        <v>781</v>
      </c>
      <c r="V110" s="552" t="s">
        <v>146</v>
      </c>
      <c r="W110" s="552">
        <v>20</v>
      </c>
      <c r="X110" s="986">
        <v>400</v>
      </c>
      <c r="Y110" s="124"/>
      <c r="Z110" s="31"/>
      <c r="AA110" s="551"/>
      <c r="AB110" s="552"/>
      <c r="AC110" s="552"/>
      <c r="AD110" s="986"/>
      <c r="AE110" s="124"/>
      <c r="AF110" s="248"/>
      <c r="AG110" s="13"/>
      <c r="AH110" s="13"/>
      <c r="AI110" s="11"/>
      <c r="AJ110" s="74"/>
      <c r="AK110" s="124"/>
      <c r="AL110" s="116"/>
      <c r="AM110" s="10"/>
      <c r="AN110" s="11"/>
      <c r="AO110" s="11"/>
      <c r="AP110" s="6"/>
      <c r="AQ110" s="67"/>
      <c r="AR110" s="50"/>
      <c r="AS110" s="50"/>
      <c r="AT110" s="63"/>
      <c r="AU110" s="1991" t="s">
        <v>568</v>
      </c>
    </row>
    <row r="111" spans="1:47" s="3" customFormat="1" ht="12.75">
      <c r="A111" s="28"/>
      <c r="B111" s="535"/>
      <c r="C111" s="536"/>
      <c r="D111" s="929"/>
      <c r="E111" s="929"/>
      <c r="F111" s="31"/>
      <c r="G111" s="10"/>
      <c r="H111" s="11"/>
      <c r="I111" s="11"/>
      <c r="J111" s="50"/>
      <c r="K111" s="124"/>
      <c r="L111" s="124"/>
      <c r="M111" s="115"/>
      <c r="N111" s="10"/>
      <c r="O111" s="11"/>
      <c r="P111" s="6"/>
      <c r="Q111" s="53"/>
      <c r="R111" s="124"/>
      <c r="S111" s="124"/>
      <c r="T111" s="31" t="s">
        <v>379</v>
      </c>
      <c r="U111" s="582" t="s">
        <v>782</v>
      </c>
      <c r="V111" s="548" t="s">
        <v>135</v>
      </c>
      <c r="W111" s="548">
        <v>12</v>
      </c>
      <c r="X111" s="550">
        <v>250</v>
      </c>
      <c r="Y111" s="124"/>
      <c r="Z111" s="31"/>
      <c r="AA111" s="551"/>
      <c r="AB111" s="552"/>
      <c r="AC111" s="552"/>
      <c r="AD111" s="986"/>
      <c r="AE111" s="124"/>
      <c r="AF111" s="248"/>
      <c r="AG111" s="13"/>
      <c r="AH111" s="13"/>
      <c r="AI111" s="11"/>
      <c r="AJ111" s="74"/>
      <c r="AK111" s="124"/>
      <c r="AL111" s="116"/>
      <c r="AM111" s="10"/>
      <c r="AN111" s="11"/>
      <c r="AO111" s="11"/>
      <c r="AP111" s="6"/>
      <c r="AQ111" s="67"/>
      <c r="AR111" s="50"/>
      <c r="AS111" s="50"/>
      <c r="AT111" s="63"/>
      <c r="AU111" s="1991" t="s">
        <v>569</v>
      </c>
    </row>
    <row r="112" spans="1:47" s="3" customFormat="1" ht="12.75">
      <c r="A112" s="28"/>
      <c r="B112" s="376"/>
      <c r="C112" s="536"/>
      <c r="D112" s="929"/>
      <c r="E112" s="929"/>
      <c r="F112" s="31"/>
      <c r="G112" s="10"/>
      <c r="H112" s="11"/>
      <c r="I112" s="11"/>
      <c r="J112" s="53"/>
      <c r="K112" s="124"/>
      <c r="L112" s="124"/>
      <c r="M112" s="31"/>
      <c r="N112" s="10"/>
      <c r="O112" s="11"/>
      <c r="P112" s="6"/>
      <c r="Q112" s="53"/>
      <c r="R112" s="124"/>
      <c r="S112" s="124"/>
      <c r="T112" s="31"/>
      <c r="U112" s="624" t="s">
        <v>465</v>
      </c>
      <c r="V112" s="608" t="s">
        <v>411</v>
      </c>
      <c r="W112" s="608">
        <v>20</v>
      </c>
      <c r="X112" s="981">
        <v>150</v>
      </c>
      <c r="Y112" s="124"/>
      <c r="Z112" s="31"/>
      <c r="AA112" s="612"/>
      <c r="AB112" s="613"/>
      <c r="AC112" s="613"/>
      <c r="AD112" s="982"/>
      <c r="AE112" s="124"/>
      <c r="AF112" s="248"/>
      <c r="AG112" s="13"/>
      <c r="AH112" s="13"/>
      <c r="AI112" s="11"/>
      <c r="AJ112" s="74"/>
      <c r="AK112" s="124"/>
      <c r="AL112" s="116"/>
      <c r="AM112" s="10"/>
      <c r="AN112" s="11"/>
      <c r="AO112" s="11"/>
      <c r="AP112" s="6"/>
      <c r="AQ112" s="67"/>
      <c r="AR112" s="50"/>
      <c r="AS112" s="50"/>
      <c r="AT112" s="63"/>
      <c r="AU112" s="165"/>
    </row>
    <row r="113" spans="1:47" s="18" customFormat="1" ht="12.75">
      <c r="A113" s="28"/>
      <c r="B113" s="783"/>
      <c r="C113" s="864"/>
      <c r="D113" s="1198"/>
      <c r="E113" s="930"/>
      <c r="F113" s="365"/>
      <c r="G113" s="17"/>
      <c r="H113" s="19"/>
      <c r="I113" s="19"/>
      <c r="J113" s="56"/>
      <c r="K113" s="125"/>
      <c r="L113" s="125"/>
      <c r="M113" s="365"/>
      <c r="N113" s="17"/>
      <c r="O113" s="19"/>
      <c r="Q113" s="56"/>
      <c r="R113" s="125"/>
      <c r="S113" s="125"/>
      <c r="T113" s="370"/>
      <c r="U113" s="625" t="s">
        <v>466</v>
      </c>
      <c r="V113" s="627" t="s">
        <v>411</v>
      </c>
      <c r="W113" s="627">
        <v>20</v>
      </c>
      <c r="X113" s="628">
        <v>150</v>
      </c>
      <c r="Y113" s="125"/>
      <c r="Z113" s="365"/>
      <c r="AA113" s="625"/>
      <c r="AB113" s="627"/>
      <c r="AC113" s="627"/>
      <c r="AD113" s="628"/>
      <c r="AE113" s="125"/>
      <c r="AF113" s="532"/>
      <c r="AG113" s="21"/>
      <c r="AH113" s="21"/>
      <c r="AI113" s="19"/>
      <c r="AJ113" s="192"/>
      <c r="AK113" s="125"/>
      <c r="AL113" s="365"/>
      <c r="AM113" s="17"/>
      <c r="AN113" s="19"/>
      <c r="AO113" s="19"/>
      <c r="AQ113" s="92"/>
      <c r="AR113" s="51"/>
      <c r="AS113" s="51"/>
      <c r="AT113" s="64"/>
      <c r="AU113" s="2047"/>
    </row>
    <row r="114" spans="1:47" s="6" customFormat="1" ht="12.75">
      <c r="A114" s="28"/>
      <c r="D114" s="124"/>
      <c r="E114" s="124"/>
      <c r="F114" s="31"/>
      <c r="G114" s="40"/>
      <c r="K114" s="124"/>
      <c r="L114" s="124"/>
      <c r="M114" s="31"/>
      <c r="N114" s="313"/>
      <c r="O114" s="276"/>
      <c r="P114" s="276"/>
      <c r="Q114" s="276"/>
      <c r="R114" s="124"/>
      <c r="S114" s="124"/>
      <c r="T114" s="31"/>
      <c r="U114" s="40"/>
      <c r="Y114" s="124"/>
      <c r="Z114" s="31"/>
      <c r="AA114" s="40"/>
      <c r="AE114" s="124"/>
      <c r="AF114" s="31"/>
      <c r="AJ114" s="74"/>
      <c r="AK114" s="124"/>
      <c r="AL114" s="31"/>
      <c r="AM114" s="40"/>
      <c r="AU114" s="12"/>
    </row>
    <row r="115" spans="1:48" ht="14.25" customHeight="1">
      <c r="A115" s="159"/>
      <c r="B115" s="870"/>
      <c r="C115" s="39"/>
      <c r="D115" s="115"/>
      <c r="E115" s="115"/>
      <c r="F115" s="39"/>
      <c r="G115" s="39"/>
      <c r="H115" s="58"/>
      <c r="I115" s="40"/>
      <c r="J115" s="870"/>
      <c r="K115" s="6"/>
      <c r="L115" s="6"/>
      <c r="M115" s="1158" t="s">
        <v>823</v>
      </c>
      <c r="N115" s="22"/>
      <c r="O115" s="870"/>
      <c r="Q115" s="40"/>
      <c r="R115" s="6"/>
      <c r="S115" s="6"/>
      <c r="T115" s="870"/>
      <c r="U115" s="58"/>
      <c r="V115" s="58"/>
      <c r="W115" s="40"/>
      <c r="X115" s="22"/>
      <c r="Y115" s="6"/>
      <c r="AA115" s="22"/>
      <c r="AB115" s="869"/>
      <c r="AC115" s="22"/>
      <c r="AD115" s="22"/>
      <c r="AE115" s="3"/>
      <c r="AF115" s="58"/>
      <c r="AG115" s="22"/>
      <c r="AH115" s="39"/>
      <c r="AI115" s="22"/>
      <c r="AJ115" s="194"/>
      <c r="AK115" s="3"/>
      <c r="AL115" s="58"/>
      <c r="AM115" s="39"/>
      <c r="AN115" s="58"/>
      <c r="AO115" s="39"/>
      <c r="AP115" s="39"/>
      <c r="AQ115" s="1158" t="s">
        <v>678</v>
      </c>
      <c r="AR115" s="39"/>
      <c r="AS115" s="39"/>
      <c r="AT115" s="2126" t="s">
        <v>372</v>
      </c>
      <c r="AU115" s="2127"/>
      <c r="AV115" s="39"/>
    </row>
    <row r="116" spans="1:47" ht="13.5" thickBot="1">
      <c r="A116" s="47"/>
      <c r="B116" s="7"/>
      <c r="C116" s="7"/>
      <c r="D116" s="129"/>
      <c r="E116" s="129"/>
      <c r="F116" s="26"/>
      <c r="G116" s="7"/>
      <c r="H116" s="5"/>
      <c r="I116" s="7"/>
      <c r="J116" s="7"/>
      <c r="K116" s="129"/>
      <c r="L116" s="129"/>
      <c r="M116" s="26"/>
      <c r="N116" s="7"/>
      <c r="O116" s="5"/>
      <c r="P116" s="7"/>
      <c r="Q116" s="7"/>
      <c r="R116" s="129"/>
      <c r="S116" s="129"/>
      <c r="T116" s="26"/>
      <c r="U116" s="7"/>
      <c r="V116" s="5"/>
      <c r="W116" s="7"/>
      <c r="X116" s="7"/>
      <c r="Y116" s="129"/>
      <c r="Z116" s="672"/>
      <c r="AA116" s="7"/>
      <c r="AB116" s="5"/>
      <c r="AC116" s="7"/>
      <c r="AD116" s="7"/>
      <c r="AE116" s="129"/>
      <c r="AF116" s="26"/>
      <c r="AG116" s="7"/>
      <c r="AH116" s="5"/>
      <c r="AI116" s="7"/>
      <c r="AJ116" s="71"/>
      <c r="AK116" s="129"/>
      <c r="AL116" s="26"/>
      <c r="AM116" s="7"/>
      <c r="AN116" s="5"/>
      <c r="AO116" s="7"/>
      <c r="AP116" s="7"/>
      <c r="AQ116" s="7"/>
      <c r="AR116" s="7"/>
      <c r="AS116" s="7"/>
      <c r="AT116" s="344"/>
      <c r="AU116" s="25"/>
    </row>
    <row r="117" ht="13.5" thickTop="1"/>
    <row r="118" spans="10:42" ht="12.75">
      <c r="J118" s="107"/>
      <c r="K118" s="221"/>
      <c r="L118" s="221"/>
      <c r="M118" s="337"/>
      <c r="N118" s="107"/>
      <c r="O118" s="108"/>
      <c r="P118" s="107"/>
      <c r="Q118" s="107"/>
      <c r="R118" s="221"/>
      <c r="S118" s="221"/>
      <c r="T118" s="337"/>
      <c r="U118" s="107"/>
      <c r="V118" s="108"/>
      <c r="W118" s="107"/>
      <c r="X118" s="107"/>
      <c r="Y118" s="221"/>
      <c r="AE118" s="221"/>
      <c r="AF118" s="337"/>
      <c r="AG118" s="107"/>
      <c r="AH118" s="107"/>
      <c r="AI118" s="107"/>
      <c r="AJ118" s="107"/>
      <c r="AM118" s="40"/>
      <c r="AN118" s="6"/>
      <c r="AO118" s="6"/>
      <c r="AP118" s="6"/>
    </row>
    <row r="119" spans="10:42" ht="12.75">
      <c r="J119" s="107"/>
      <c r="K119" s="221"/>
      <c r="L119" s="221"/>
      <c r="M119" s="337"/>
      <c r="N119" s="107"/>
      <c r="O119" s="108"/>
      <c r="P119" s="107"/>
      <c r="Q119" s="107"/>
      <c r="R119" s="221"/>
      <c r="S119" s="221"/>
      <c r="T119" s="337"/>
      <c r="U119" s="107"/>
      <c r="V119" s="108"/>
      <c r="W119" s="107"/>
      <c r="X119" s="107"/>
      <c r="Y119" s="221"/>
      <c r="AE119" s="221"/>
      <c r="AF119" s="337"/>
      <c r="AG119" s="107"/>
      <c r="AH119" s="107"/>
      <c r="AI119" s="107"/>
      <c r="AJ119" s="107"/>
      <c r="AM119" s="40"/>
      <c r="AN119" s="6"/>
      <c r="AO119" s="6"/>
      <c r="AP119" s="6"/>
    </row>
    <row r="120" spans="1:42" ht="12.75">
      <c r="A120" s="31"/>
      <c r="B120" s="58"/>
      <c r="C120" s="31"/>
      <c r="D120" s="127"/>
      <c r="E120" s="127"/>
      <c r="F120" s="39"/>
      <c r="G120" s="39"/>
      <c r="H120" s="58"/>
      <c r="I120" s="31"/>
      <c r="J120" s="40"/>
      <c r="K120" s="128"/>
      <c r="L120" s="128"/>
      <c r="M120" s="681"/>
      <c r="N120" s="110"/>
      <c r="O120" s="108"/>
      <c r="P120" s="107"/>
      <c r="Q120" s="107"/>
      <c r="R120" s="221"/>
      <c r="S120" s="221"/>
      <c r="T120" s="31"/>
      <c r="U120" s="4"/>
      <c r="V120" s="22"/>
      <c r="W120" s="6"/>
      <c r="X120" s="6"/>
      <c r="Y120" s="221"/>
      <c r="AD120" s="107"/>
      <c r="AE120" s="221"/>
      <c r="AF120" s="337"/>
      <c r="AG120" s="107"/>
      <c r="AH120" s="107"/>
      <c r="AI120" s="107"/>
      <c r="AJ120" s="107"/>
      <c r="AK120" s="221"/>
      <c r="AM120" s="40"/>
      <c r="AN120" s="6"/>
      <c r="AO120" s="6"/>
      <c r="AP120" s="6"/>
    </row>
    <row r="121" ht="12.75">
      <c r="F121" s="159"/>
    </row>
    <row r="122" spans="8:28" ht="12.75">
      <c r="H122" s="31"/>
      <c r="I122" s="31"/>
      <c r="J122" s="31"/>
      <c r="K122" s="127"/>
      <c r="L122" s="127"/>
      <c r="M122" s="39"/>
      <c r="N122" s="4"/>
      <c r="Z122" s="31"/>
      <c r="AA122" s="39"/>
      <c r="AB122" s="39"/>
    </row>
    <row r="123" spans="15:32" ht="12.75">
      <c r="O123" s="6"/>
      <c r="P123" s="22"/>
      <c r="Q123" s="22"/>
      <c r="R123" s="124"/>
      <c r="S123" s="124"/>
      <c r="T123" s="39"/>
      <c r="U123" s="22"/>
      <c r="V123" s="40"/>
      <c r="W123" s="22"/>
      <c r="X123" s="22"/>
      <c r="AE123" s="124"/>
      <c r="AF123" s="39"/>
    </row>
    <row r="124" spans="8:14" ht="12.75">
      <c r="H124" s="31"/>
      <c r="I124" s="31"/>
      <c r="J124" s="115"/>
      <c r="K124" s="127"/>
      <c r="L124" s="127"/>
      <c r="M124" s="39"/>
      <c r="N124" s="39"/>
    </row>
    <row r="143" spans="1:44" ht="12.75">
      <c r="A143" s="708"/>
      <c r="B143" s="708"/>
      <c r="C143" s="708"/>
      <c r="D143" s="709"/>
      <c r="E143" s="709"/>
      <c r="F143" s="710"/>
      <c r="G143" s="708"/>
      <c r="H143" s="711"/>
      <c r="I143" s="711"/>
      <c r="J143" s="711"/>
      <c r="K143" s="709"/>
      <c r="L143" s="709"/>
      <c r="M143" s="711"/>
      <c r="N143" s="709"/>
      <c r="O143" s="711"/>
      <c r="P143" s="711"/>
      <c r="Q143" s="711"/>
      <c r="R143" s="709"/>
      <c r="S143" s="709"/>
      <c r="T143" s="711"/>
      <c r="U143" s="709"/>
      <c r="V143" s="711"/>
      <c r="W143" s="711"/>
      <c r="X143" s="711"/>
      <c r="Y143" s="709"/>
      <c r="Z143" s="711"/>
      <c r="AA143" s="709"/>
      <c r="AB143" s="711"/>
      <c r="AC143" s="711"/>
      <c r="AD143" s="711"/>
      <c r="AE143" s="709"/>
      <c r="AF143" s="710"/>
      <c r="AG143" s="708"/>
      <c r="AH143" s="708"/>
      <c r="AI143" s="708"/>
      <c r="AJ143" s="758" t="s">
        <v>563</v>
      </c>
      <c r="AK143" s="709"/>
      <c r="AL143" s="710"/>
      <c r="AM143" s="708"/>
      <c r="AN143" s="709"/>
      <c r="AO143" s="708"/>
      <c r="AP143" s="708"/>
      <c r="AQ143" s="708"/>
      <c r="AR143" s="708"/>
    </row>
    <row r="144" spans="1:43" ht="12.75">
      <c r="A144" s="3"/>
      <c r="B144" s="3"/>
      <c r="C144" s="3"/>
      <c r="F144" s="116">
        <f aca="true" t="shared" si="0" ref="F144:F150">COUNTIF($D$5:$D$140,G144)</f>
        <v>0</v>
      </c>
      <c r="G144" s="3" t="s">
        <v>151</v>
      </c>
      <c r="I144" s="3"/>
      <c r="J144" s="216"/>
      <c r="M144" s="116">
        <f aca="true" t="shared" si="1" ref="M144:M150">COUNTIF($K$5:$K$140,N144)</f>
        <v>0</v>
      </c>
      <c r="N144" s="3" t="s">
        <v>151</v>
      </c>
      <c r="P144" s="3"/>
      <c r="Q144" s="3"/>
      <c r="T144" s="116">
        <f aca="true" t="shared" si="2" ref="T144:T150">COUNTIF($R$5:$R$140,U144)</f>
        <v>0</v>
      </c>
      <c r="U144" s="3" t="s">
        <v>151</v>
      </c>
      <c r="W144" s="3"/>
      <c r="X144" s="3"/>
      <c r="Z144" s="116">
        <f aca="true" t="shared" si="3" ref="Z144:Z150">COUNTIF($Y$5:$Y$140,AA144)</f>
        <v>1</v>
      </c>
      <c r="AA144" s="3" t="s">
        <v>151</v>
      </c>
      <c r="AC144" s="3"/>
      <c r="AD144" s="3"/>
      <c r="AF144" s="116">
        <f aca="true" t="shared" si="4" ref="AF144:AF150">COUNTIF($AE$5:$AE$140,AG144)</f>
        <v>3</v>
      </c>
      <c r="AG144" s="3" t="s">
        <v>151</v>
      </c>
      <c r="AH144" s="3"/>
      <c r="AI144" s="3"/>
      <c r="AJ144" s="757">
        <f>F144+M144+T144+Z144+AF144</f>
        <v>4</v>
      </c>
      <c r="AL144" s="116">
        <f aca="true" t="shared" si="5" ref="AL144:AL150">COUNTIF($AK$5:$AK$140,AM144)</f>
        <v>0</v>
      </c>
      <c r="AM144" s="3" t="s">
        <v>151</v>
      </c>
      <c r="AO144" s="3"/>
      <c r="AP144" s="3"/>
      <c r="AQ144" s="3"/>
    </row>
    <row r="145" spans="1:43" ht="12.75">
      <c r="A145" s="3"/>
      <c r="B145" s="3"/>
      <c r="C145" s="3"/>
      <c r="F145" s="116">
        <f t="shared" si="0"/>
        <v>0</v>
      </c>
      <c r="G145" s="3" t="s">
        <v>134</v>
      </c>
      <c r="I145" s="3"/>
      <c r="J145" s="216"/>
      <c r="M145" s="116">
        <f t="shared" si="1"/>
        <v>1</v>
      </c>
      <c r="N145" s="3" t="s">
        <v>134</v>
      </c>
      <c r="P145" s="3"/>
      <c r="Q145" s="3"/>
      <c r="T145" s="116">
        <f t="shared" si="2"/>
        <v>3</v>
      </c>
      <c r="U145" s="3" t="s">
        <v>134</v>
      </c>
      <c r="W145" s="3"/>
      <c r="X145" s="3"/>
      <c r="Z145" s="116">
        <f t="shared" si="3"/>
        <v>0</v>
      </c>
      <c r="AA145" s="3" t="s">
        <v>134</v>
      </c>
      <c r="AC145" s="3"/>
      <c r="AD145" s="3"/>
      <c r="AF145" s="116">
        <f t="shared" si="4"/>
        <v>0</v>
      </c>
      <c r="AG145" s="3" t="s">
        <v>134</v>
      </c>
      <c r="AH145" s="3"/>
      <c r="AI145" s="3"/>
      <c r="AJ145" s="757">
        <f aca="true" t="shared" si="6" ref="AJ145:AJ152">F145+M145+T145+Z145+AF145</f>
        <v>4</v>
      </c>
      <c r="AL145" s="116">
        <f t="shared" si="5"/>
        <v>0</v>
      </c>
      <c r="AM145" s="3" t="s">
        <v>134</v>
      </c>
      <c r="AO145" s="3"/>
      <c r="AP145" s="3"/>
      <c r="AQ145" s="3"/>
    </row>
    <row r="146" spans="1:43" ht="12.75">
      <c r="A146" s="3"/>
      <c r="B146" s="3"/>
      <c r="C146" s="3"/>
      <c r="F146" s="116">
        <f t="shared" si="0"/>
        <v>4</v>
      </c>
      <c r="G146" s="3" t="s">
        <v>137</v>
      </c>
      <c r="I146" s="3"/>
      <c r="J146" s="216"/>
      <c r="M146" s="116">
        <f t="shared" si="1"/>
        <v>0</v>
      </c>
      <c r="N146" s="3" t="s">
        <v>137</v>
      </c>
      <c r="P146" s="3"/>
      <c r="Q146" s="3"/>
      <c r="T146" s="116">
        <f t="shared" si="2"/>
        <v>0</v>
      </c>
      <c r="U146" s="3" t="s">
        <v>137</v>
      </c>
      <c r="W146" s="3"/>
      <c r="X146" s="3"/>
      <c r="Z146" s="116">
        <f t="shared" si="3"/>
        <v>0</v>
      </c>
      <c r="AA146" s="3" t="s">
        <v>137</v>
      </c>
      <c r="AC146" s="3"/>
      <c r="AD146" s="3"/>
      <c r="AF146" s="116">
        <f t="shared" si="4"/>
        <v>0</v>
      </c>
      <c r="AG146" s="3" t="s">
        <v>137</v>
      </c>
      <c r="AH146" s="3"/>
      <c r="AI146" s="3"/>
      <c r="AJ146" s="757">
        <f t="shared" si="6"/>
        <v>4</v>
      </c>
      <c r="AL146" s="116">
        <f t="shared" si="5"/>
        <v>0</v>
      </c>
      <c r="AM146" s="3" t="s">
        <v>137</v>
      </c>
      <c r="AO146" s="3"/>
      <c r="AP146" s="3"/>
      <c r="AQ146" s="3"/>
    </row>
    <row r="147" spans="1:43" ht="12.75">
      <c r="A147" s="3"/>
      <c r="B147" s="3"/>
      <c r="C147" s="3"/>
      <c r="F147" s="116">
        <f t="shared" si="0"/>
        <v>0</v>
      </c>
      <c r="G147" s="3" t="s">
        <v>140</v>
      </c>
      <c r="I147" s="3"/>
      <c r="J147" s="216"/>
      <c r="M147" s="116">
        <f t="shared" si="1"/>
        <v>0</v>
      </c>
      <c r="N147" s="3" t="s">
        <v>140</v>
      </c>
      <c r="P147" s="3"/>
      <c r="Q147" s="3"/>
      <c r="T147" s="116">
        <f t="shared" si="2"/>
        <v>5</v>
      </c>
      <c r="U147" s="3" t="s">
        <v>140</v>
      </c>
      <c r="W147" s="3"/>
      <c r="X147" s="3"/>
      <c r="Z147" s="116">
        <f t="shared" si="3"/>
        <v>0</v>
      </c>
      <c r="AA147" s="3" t="s">
        <v>140</v>
      </c>
      <c r="AC147" s="3"/>
      <c r="AD147" s="3"/>
      <c r="AF147" s="116">
        <f t="shared" si="4"/>
        <v>0</v>
      </c>
      <c r="AG147" s="3" t="s">
        <v>140</v>
      </c>
      <c r="AH147" s="3"/>
      <c r="AI147" s="3"/>
      <c r="AJ147" s="757">
        <f t="shared" si="6"/>
        <v>5</v>
      </c>
      <c r="AL147" s="116">
        <f t="shared" si="5"/>
        <v>0</v>
      </c>
      <c r="AM147" s="3" t="s">
        <v>140</v>
      </c>
      <c r="AO147" s="3"/>
      <c r="AP147" s="3"/>
      <c r="AQ147" s="3"/>
    </row>
    <row r="148" spans="1:43" ht="12.75">
      <c r="A148" s="3"/>
      <c r="B148" s="3"/>
      <c r="C148" s="3"/>
      <c r="F148" s="116">
        <f t="shared" si="0"/>
        <v>2</v>
      </c>
      <c r="G148" s="3" t="s">
        <v>142</v>
      </c>
      <c r="I148" s="3"/>
      <c r="J148" s="216"/>
      <c r="M148" s="116">
        <f t="shared" si="1"/>
        <v>0</v>
      </c>
      <c r="N148" s="3" t="s">
        <v>142</v>
      </c>
      <c r="P148" s="3"/>
      <c r="Q148" s="3"/>
      <c r="T148" s="116">
        <f t="shared" si="2"/>
        <v>0</v>
      </c>
      <c r="U148" s="3" t="s">
        <v>142</v>
      </c>
      <c r="W148" s="3"/>
      <c r="X148" s="3"/>
      <c r="Z148" s="116">
        <f t="shared" si="3"/>
        <v>5</v>
      </c>
      <c r="AA148" s="3" t="s">
        <v>142</v>
      </c>
      <c r="AC148" s="3"/>
      <c r="AD148" s="3"/>
      <c r="AF148" s="116">
        <f t="shared" si="4"/>
        <v>0</v>
      </c>
      <c r="AG148" s="3" t="s">
        <v>142</v>
      </c>
      <c r="AH148" s="3"/>
      <c r="AI148" s="3"/>
      <c r="AJ148" s="757">
        <f t="shared" si="6"/>
        <v>7</v>
      </c>
      <c r="AL148" s="116">
        <f t="shared" si="5"/>
        <v>0</v>
      </c>
      <c r="AM148" s="3" t="s">
        <v>142</v>
      </c>
      <c r="AO148" s="3"/>
      <c r="AP148" s="3"/>
      <c r="AQ148" s="3"/>
    </row>
    <row r="149" spans="1:43" ht="12.75">
      <c r="A149" s="3"/>
      <c r="B149" s="3"/>
      <c r="C149" s="3"/>
      <c r="F149" s="116">
        <f t="shared" si="0"/>
        <v>0</v>
      </c>
      <c r="G149" s="3" t="s">
        <v>144</v>
      </c>
      <c r="I149" s="3"/>
      <c r="J149" s="216"/>
      <c r="M149" s="116">
        <f t="shared" si="1"/>
        <v>5</v>
      </c>
      <c r="N149" s="3" t="s">
        <v>144</v>
      </c>
      <c r="P149" s="3"/>
      <c r="Q149" s="3"/>
      <c r="T149" s="116">
        <f t="shared" si="2"/>
        <v>5</v>
      </c>
      <c r="U149" s="3" t="s">
        <v>144</v>
      </c>
      <c r="W149" s="3"/>
      <c r="X149" s="3"/>
      <c r="Z149" s="116">
        <f t="shared" si="3"/>
        <v>0</v>
      </c>
      <c r="AA149" s="3" t="s">
        <v>144</v>
      </c>
      <c r="AC149" s="3"/>
      <c r="AD149" s="3"/>
      <c r="AF149" s="116">
        <f t="shared" si="4"/>
        <v>0</v>
      </c>
      <c r="AG149" s="3" t="s">
        <v>144</v>
      </c>
      <c r="AH149" s="3"/>
      <c r="AI149" s="3"/>
      <c r="AJ149" s="757">
        <f t="shared" si="6"/>
        <v>10</v>
      </c>
      <c r="AL149" s="116">
        <f t="shared" si="5"/>
        <v>2</v>
      </c>
      <c r="AM149" s="3" t="s">
        <v>144</v>
      </c>
      <c r="AO149" s="3"/>
      <c r="AP149" s="3"/>
      <c r="AQ149" s="3"/>
    </row>
    <row r="150" spans="1:43" ht="12.75">
      <c r="A150" s="3"/>
      <c r="B150" s="3"/>
      <c r="C150" s="3"/>
      <c r="F150" s="116">
        <f t="shared" si="0"/>
        <v>4</v>
      </c>
      <c r="G150" s="3" t="s">
        <v>148</v>
      </c>
      <c r="I150" s="3"/>
      <c r="J150" s="216"/>
      <c r="M150" s="116">
        <f t="shared" si="1"/>
        <v>0</v>
      </c>
      <c r="N150" s="3" t="s">
        <v>148</v>
      </c>
      <c r="P150" s="3"/>
      <c r="Q150" s="3"/>
      <c r="T150" s="116">
        <f t="shared" si="2"/>
        <v>0</v>
      </c>
      <c r="U150" s="3" t="s">
        <v>148</v>
      </c>
      <c r="W150" s="3"/>
      <c r="X150" s="3"/>
      <c r="Z150" s="116">
        <f t="shared" si="3"/>
        <v>0</v>
      </c>
      <c r="AA150" s="3" t="s">
        <v>148</v>
      </c>
      <c r="AC150" s="3"/>
      <c r="AD150" s="3"/>
      <c r="AF150" s="116">
        <f t="shared" si="4"/>
        <v>0</v>
      </c>
      <c r="AG150" s="3" t="s">
        <v>148</v>
      </c>
      <c r="AH150" s="3"/>
      <c r="AI150" s="3"/>
      <c r="AJ150" s="757">
        <f t="shared" si="6"/>
        <v>4</v>
      </c>
      <c r="AL150" s="116">
        <f t="shared" si="5"/>
        <v>4</v>
      </c>
      <c r="AM150" s="3" t="s">
        <v>148</v>
      </c>
      <c r="AO150" s="3"/>
      <c r="AP150" s="3"/>
      <c r="AQ150" s="3"/>
    </row>
    <row r="151" spans="1:43" ht="12.75">
      <c r="A151" s="3"/>
      <c r="B151" s="3"/>
      <c r="C151" s="3"/>
      <c r="F151" s="116"/>
      <c r="G151" s="3"/>
      <c r="I151" s="3"/>
      <c r="J151" s="216"/>
      <c r="M151" s="116"/>
      <c r="N151" s="3"/>
      <c r="P151" s="3"/>
      <c r="Q151" s="3"/>
      <c r="T151" s="116"/>
      <c r="U151" s="3"/>
      <c r="W151" s="3"/>
      <c r="X151" s="3"/>
      <c r="AA151" s="3"/>
      <c r="AC151" s="3"/>
      <c r="AD151" s="3"/>
      <c r="AF151" s="116"/>
      <c r="AG151" s="3"/>
      <c r="AH151" s="3"/>
      <c r="AI151" s="3"/>
      <c r="AJ151" s="3"/>
      <c r="AL151" s="116"/>
      <c r="AM151" s="3"/>
      <c r="AO151" s="3"/>
      <c r="AP151" s="3"/>
      <c r="AQ151" s="3"/>
    </row>
    <row r="152" spans="1:43" ht="12.75">
      <c r="A152" s="3"/>
      <c r="B152" s="3"/>
      <c r="C152" s="3"/>
      <c r="F152" s="721">
        <f>SUM(F144:F150)</f>
        <v>10</v>
      </c>
      <c r="G152" s="721" t="s">
        <v>291</v>
      </c>
      <c r="H152" s="721"/>
      <c r="I152" s="722"/>
      <c r="J152" s="721"/>
      <c r="K152" s="722"/>
      <c r="L152" s="722"/>
      <c r="M152" s="721">
        <f>SUM(M144:M150)</f>
        <v>6</v>
      </c>
      <c r="N152" s="721" t="s">
        <v>291</v>
      </c>
      <c r="O152" s="722"/>
      <c r="P152" s="722"/>
      <c r="Q152" s="722"/>
      <c r="R152" s="722"/>
      <c r="S152" s="722"/>
      <c r="T152" s="721">
        <f>SUM(T144:T150)</f>
        <v>13</v>
      </c>
      <c r="U152" s="721" t="s">
        <v>291</v>
      </c>
      <c r="V152" s="722"/>
      <c r="W152" s="722"/>
      <c r="X152" s="722"/>
      <c r="Y152" s="722"/>
      <c r="Z152" s="721">
        <f>SUM(Z144:Z150)</f>
        <v>6</v>
      </c>
      <c r="AA152" s="721" t="s">
        <v>291</v>
      </c>
      <c r="AB152" s="722"/>
      <c r="AC152" s="722"/>
      <c r="AD152" s="722"/>
      <c r="AE152" s="722"/>
      <c r="AF152" s="721">
        <f>SUM(AF144:AF150)</f>
        <v>3</v>
      </c>
      <c r="AG152" s="721" t="s">
        <v>291</v>
      </c>
      <c r="AH152" s="722"/>
      <c r="AI152" s="722"/>
      <c r="AJ152" s="757">
        <f t="shared" si="6"/>
        <v>38</v>
      </c>
      <c r="AK152" s="722"/>
      <c r="AL152" s="721">
        <f>SUM(AL144:AL150)</f>
        <v>6</v>
      </c>
      <c r="AM152" s="721" t="s">
        <v>291</v>
      </c>
      <c r="AO152" s="3"/>
      <c r="AP152" s="116">
        <f>F152+M152+T152+Z152+AF152+AL152</f>
        <v>44</v>
      </c>
      <c r="AQ152" s="116" t="s">
        <v>557</v>
      </c>
    </row>
    <row r="153" spans="1:43" ht="12.75">
      <c r="A153" s="3"/>
      <c r="B153" s="3"/>
      <c r="C153" s="3"/>
      <c r="F153" s="116"/>
      <c r="G153" s="3"/>
      <c r="I153" s="3"/>
      <c r="J153" s="3"/>
      <c r="M153" s="116"/>
      <c r="N153" s="3"/>
      <c r="P153" s="3"/>
      <c r="Q153" s="3"/>
      <c r="T153" s="116"/>
      <c r="U153" s="3"/>
      <c r="W153" s="3"/>
      <c r="X153" s="3"/>
      <c r="AA153" s="3"/>
      <c r="AC153" s="3"/>
      <c r="AD153" s="3"/>
      <c r="AF153" s="116"/>
      <c r="AG153" s="3"/>
      <c r="AH153" s="3"/>
      <c r="AI153" s="3"/>
      <c r="AJ153" s="3"/>
      <c r="AL153" s="116"/>
      <c r="AM153" s="3"/>
      <c r="AO153" s="3"/>
      <c r="AP153" s="3"/>
      <c r="AQ153" s="3"/>
    </row>
    <row r="154" spans="1:43" ht="12.75">
      <c r="A154" s="3"/>
      <c r="B154" s="3"/>
      <c r="C154" s="3"/>
      <c r="F154" s="116"/>
      <c r="G154" s="3"/>
      <c r="I154" s="3"/>
      <c r="J154" s="3"/>
      <c r="M154" s="116"/>
      <c r="N154" s="3"/>
      <c r="P154" s="3"/>
      <c r="Q154" s="3"/>
      <c r="T154" s="116"/>
      <c r="U154" s="3"/>
      <c r="W154" s="3"/>
      <c r="X154" s="3"/>
      <c r="AA154" s="3"/>
      <c r="AC154" s="3"/>
      <c r="AD154" s="3"/>
      <c r="AF154" s="116"/>
      <c r="AG154" s="3"/>
      <c r="AH154" s="3"/>
      <c r="AI154" s="3"/>
      <c r="AJ154" s="3"/>
      <c r="AL154" s="116"/>
      <c r="AM154" s="3"/>
      <c r="AO154" s="3"/>
      <c r="AP154" s="3"/>
      <c r="AQ154" s="3"/>
    </row>
    <row r="155" spans="1:43" ht="12.75">
      <c r="A155" s="3"/>
      <c r="B155" s="3"/>
      <c r="C155" s="3"/>
      <c r="F155" s="116"/>
      <c r="G155" s="3"/>
      <c r="I155" s="3"/>
      <c r="J155" s="3"/>
      <c r="M155" s="116"/>
      <c r="N155" s="3"/>
      <c r="P155" s="3"/>
      <c r="Q155" s="3"/>
      <c r="T155" s="116"/>
      <c r="U155" s="3"/>
      <c r="W155" s="3"/>
      <c r="X155" s="3"/>
      <c r="AA155" s="3"/>
      <c r="AC155" s="3"/>
      <c r="AD155" s="3"/>
      <c r="AF155" s="116"/>
      <c r="AG155" s="3"/>
      <c r="AH155" s="3"/>
      <c r="AI155" s="3"/>
      <c r="AJ155" s="3"/>
      <c r="AL155" s="116"/>
      <c r="AM155" s="3"/>
      <c r="AO155" s="3"/>
      <c r="AP155" s="3"/>
      <c r="AQ155" s="3"/>
    </row>
    <row r="156" spans="1:43" ht="12.75">
      <c r="A156" s="3"/>
      <c r="B156" s="3"/>
      <c r="C156" s="3"/>
      <c r="F156" s="116">
        <f>COUNTIF($F$5:$F$140,G156)</f>
        <v>4</v>
      </c>
      <c r="G156" s="116" t="s">
        <v>554</v>
      </c>
      <c r="I156" s="3"/>
      <c r="J156" s="108"/>
      <c r="K156" s="221"/>
      <c r="L156" s="221"/>
      <c r="M156" s="116">
        <f>COUNTIF($M$5:$M$140,N156)</f>
        <v>4</v>
      </c>
      <c r="N156" s="160" t="s">
        <v>152</v>
      </c>
      <c r="O156" s="108"/>
      <c r="P156" s="108"/>
      <c r="Q156" s="108"/>
      <c r="R156" s="221"/>
      <c r="S156" s="221"/>
      <c r="T156" s="116">
        <f>COUNTIF($T$5:$T$140,U156)</f>
        <v>4</v>
      </c>
      <c r="U156" s="160" t="s">
        <v>321</v>
      </c>
      <c r="V156" s="108"/>
      <c r="W156" s="108"/>
      <c r="X156" s="108"/>
      <c r="Y156" s="221"/>
      <c r="Z156" s="116">
        <f>COUNTIF($Z$5:$Z$140,AA156)</f>
        <v>1</v>
      </c>
      <c r="AA156" s="116" t="s">
        <v>551</v>
      </c>
      <c r="AC156" s="3"/>
      <c r="AD156" s="108"/>
      <c r="AE156" s="221"/>
      <c r="AF156" s="116">
        <f>COUNTIF($AF$5:$AF$140,AG156)</f>
        <v>3</v>
      </c>
      <c r="AG156" s="160" t="s">
        <v>315</v>
      </c>
      <c r="AH156" s="108"/>
      <c r="AI156" s="108"/>
      <c r="AJ156" s="108"/>
      <c r="AK156" s="221"/>
      <c r="AL156" s="116">
        <f>COUNTIF($AL$5:$AL$140,AM156)</f>
        <v>2</v>
      </c>
      <c r="AM156" s="3" t="s">
        <v>150</v>
      </c>
      <c r="AO156" s="3"/>
      <c r="AP156" s="3"/>
      <c r="AQ156" s="3"/>
    </row>
    <row r="157" spans="1:43" ht="12.75">
      <c r="A157" s="3"/>
      <c r="B157" s="3"/>
      <c r="C157" s="3"/>
      <c r="F157" s="116">
        <f>COUNTIF($F$5:$F$140,"GREY(P)")</f>
        <v>6</v>
      </c>
      <c r="G157" s="116" t="s">
        <v>555</v>
      </c>
      <c r="I157" s="3"/>
      <c r="J157" s="3"/>
      <c r="M157" s="116">
        <f>COUNTIF($M$5:$M$140,N157)</f>
        <v>2</v>
      </c>
      <c r="N157" s="116" t="s">
        <v>503</v>
      </c>
      <c r="P157" s="3"/>
      <c r="Q157" s="3"/>
      <c r="T157" s="116">
        <f>COUNTIF($T$5:$T$140,U157)</f>
        <v>3</v>
      </c>
      <c r="U157" s="116" t="s">
        <v>322</v>
      </c>
      <c r="W157" s="3"/>
      <c r="X157" s="3"/>
      <c r="Z157" s="116">
        <f>COUNTIF($Z$5:$Z$140,AA157)</f>
        <v>5</v>
      </c>
      <c r="AA157" s="116" t="s">
        <v>552</v>
      </c>
      <c r="AC157" s="3"/>
      <c r="AD157" s="3"/>
      <c r="AF157" s="116"/>
      <c r="AG157" s="3"/>
      <c r="AH157" s="3"/>
      <c r="AI157" s="3"/>
      <c r="AJ157" s="3"/>
      <c r="AL157" s="116">
        <f>COUNTIF($AL$5:$AL141,AM157)</f>
        <v>2</v>
      </c>
      <c r="AM157" s="3" t="s">
        <v>246</v>
      </c>
      <c r="AO157" s="3"/>
      <c r="AP157" s="3"/>
      <c r="AQ157" s="3"/>
    </row>
    <row r="158" spans="1:43" ht="12.75">
      <c r="A158" s="3"/>
      <c r="B158" s="3"/>
      <c r="C158" s="3"/>
      <c r="F158" s="116">
        <f>COUNTIF($F$5:$F$140,G158)</f>
        <v>0</v>
      </c>
      <c r="G158" s="116" t="s">
        <v>556</v>
      </c>
      <c r="I158" s="3"/>
      <c r="J158" s="3"/>
      <c r="M158" s="116">
        <f>COUNTIF($F$5:$F$140,N158)</f>
        <v>0</v>
      </c>
      <c r="N158" s="116" t="s">
        <v>504</v>
      </c>
      <c r="P158" s="3"/>
      <c r="Q158" s="3"/>
      <c r="T158" s="116">
        <f>COUNTIF($T$5:$T$140,U158)</f>
        <v>2</v>
      </c>
      <c r="U158" s="116" t="s">
        <v>397</v>
      </c>
      <c r="W158" s="3"/>
      <c r="X158" s="3"/>
      <c r="AA158" s="3"/>
      <c r="AC158" s="3"/>
      <c r="AD158" s="3"/>
      <c r="AF158" s="116"/>
      <c r="AG158" s="3"/>
      <c r="AH158" s="3"/>
      <c r="AI158" s="3"/>
      <c r="AJ158" s="3"/>
      <c r="AL158" s="116">
        <f>COUNTIF($AL$5:$AL141,AM158)</f>
        <v>2</v>
      </c>
      <c r="AM158" s="3" t="s">
        <v>325</v>
      </c>
      <c r="AO158" s="3"/>
      <c r="AP158" s="3"/>
      <c r="AQ158" s="3"/>
    </row>
    <row r="159" spans="1:43" ht="12.75">
      <c r="A159" s="3"/>
      <c r="B159" s="3"/>
      <c r="C159" s="3"/>
      <c r="F159" s="116">
        <f>COUNTIF($F$5:$F$140,"SCOT")</f>
        <v>0</v>
      </c>
      <c r="G159" s="116" t="s">
        <v>149</v>
      </c>
      <c r="I159" s="3"/>
      <c r="J159" s="3"/>
      <c r="M159" s="116"/>
      <c r="N159" s="116"/>
      <c r="P159" s="3"/>
      <c r="Q159" s="3"/>
      <c r="T159" s="116">
        <f>COUNTIF($T$5:$T$140,U159)</f>
        <v>2</v>
      </c>
      <c r="U159" s="116" t="s">
        <v>396</v>
      </c>
      <c r="W159" s="3"/>
      <c r="X159" s="3"/>
      <c r="AA159" s="3"/>
      <c r="AC159" s="3"/>
      <c r="AD159" s="3"/>
      <c r="AF159" s="116"/>
      <c r="AG159" s="3"/>
      <c r="AH159" s="3"/>
      <c r="AI159" s="3"/>
      <c r="AJ159" s="3"/>
      <c r="AL159" s="116"/>
      <c r="AM159" s="3"/>
      <c r="AO159" s="3"/>
      <c r="AP159" s="3"/>
      <c r="AQ159" s="3"/>
    </row>
    <row r="160" spans="1:43" ht="12.75">
      <c r="A160" s="3"/>
      <c r="B160" s="3"/>
      <c r="C160" s="3"/>
      <c r="F160" s="116"/>
      <c r="G160" s="3"/>
      <c r="I160" s="3"/>
      <c r="J160" s="3"/>
      <c r="M160" s="116"/>
      <c r="N160" s="3"/>
      <c r="P160" s="3"/>
      <c r="Q160" s="3"/>
      <c r="T160" s="116">
        <f>COUNTIF($T$5:$T$140,U160)</f>
        <v>2</v>
      </c>
      <c r="U160" s="1464" t="s">
        <v>702</v>
      </c>
      <c r="W160" s="3"/>
      <c r="X160" s="3"/>
      <c r="AA160" s="3"/>
      <c r="AC160" s="3"/>
      <c r="AD160" s="3"/>
      <c r="AF160" s="116"/>
      <c r="AG160" s="3"/>
      <c r="AH160" s="3"/>
      <c r="AI160" s="3"/>
      <c r="AJ160" s="3"/>
      <c r="AL160" s="1211"/>
      <c r="AM160" s="119"/>
      <c r="AO160" s="3"/>
      <c r="AP160" s="3"/>
      <c r="AQ160" s="3"/>
    </row>
    <row r="161" spans="1:43" ht="12.75">
      <c r="A161" s="3"/>
      <c r="B161" s="3"/>
      <c r="C161" s="3"/>
      <c r="F161" s="116"/>
      <c r="G161" s="3"/>
      <c r="I161" s="3"/>
      <c r="J161" s="3"/>
      <c r="M161" s="116"/>
      <c r="N161" s="3"/>
      <c r="P161" s="3"/>
      <c r="Q161" s="3"/>
      <c r="T161" s="116"/>
      <c r="U161" s="116"/>
      <c r="W161" s="3"/>
      <c r="X161" s="3"/>
      <c r="AA161" s="3"/>
      <c r="AC161" s="3"/>
      <c r="AD161" s="3"/>
      <c r="AF161" s="116"/>
      <c r="AG161" s="3"/>
      <c r="AH161" s="3"/>
      <c r="AI161" s="3"/>
      <c r="AJ161" s="3"/>
      <c r="AL161" s="1211"/>
      <c r="AM161" s="119"/>
      <c r="AO161" s="3"/>
      <c r="AP161" s="3"/>
      <c r="AQ161" s="3"/>
    </row>
    <row r="162" spans="1:44" ht="12.75">
      <c r="A162" s="116"/>
      <c r="B162" s="116"/>
      <c r="C162" s="116"/>
      <c r="D162" s="222"/>
      <c r="E162" s="222"/>
      <c r="F162" s="721">
        <f>SUM(F156:F159)</f>
        <v>10</v>
      </c>
      <c r="G162" s="721" t="s">
        <v>291</v>
      </c>
      <c r="H162" s="721"/>
      <c r="I162" s="721"/>
      <c r="J162" s="721"/>
      <c r="K162" s="721"/>
      <c r="L162" s="721"/>
      <c r="M162" s="721">
        <f>SUM(M156:M159)</f>
        <v>6</v>
      </c>
      <c r="N162" s="721" t="s">
        <v>291</v>
      </c>
      <c r="O162" s="721"/>
      <c r="P162" s="721"/>
      <c r="Q162" s="721"/>
      <c r="R162" s="721"/>
      <c r="S162" s="721"/>
      <c r="T162" s="721">
        <f>SUM(T156:T160)</f>
        <v>13</v>
      </c>
      <c r="U162" s="721" t="s">
        <v>291</v>
      </c>
      <c r="V162" s="721"/>
      <c r="W162" s="721"/>
      <c r="X162" s="721"/>
      <c r="Y162" s="721"/>
      <c r="Z162" s="721">
        <f>SUM(Z156:Z159)</f>
        <v>6</v>
      </c>
      <c r="AA162" s="721" t="s">
        <v>291</v>
      </c>
      <c r="AB162" s="721"/>
      <c r="AC162" s="721"/>
      <c r="AD162" s="721"/>
      <c r="AE162" s="721"/>
      <c r="AF162" s="721">
        <f>SUM(AF156:AF159)</f>
        <v>3</v>
      </c>
      <c r="AG162" s="721" t="s">
        <v>291</v>
      </c>
      <c r="AH162" s="721"/>
      <c r="AI162" s="721"/>
      <c r="AJ162" s="721"/>
      <c r="AK162" s="721"/>
      <c r="AL162" s="721">
        <f>SUM(AL156:AL159)</f>
        <v>6</v>
      </c>
      <c r="AM162" s="721" t="s">
        <v>291</v>
      </c>
      <c r="AN162" s="116"/>
      <c r="AO162" s="116"/>
      <c r="AP162" s="116"/>
      <c r="AQ162" s="116"/>
      <c r="AR162" s="116"/>
    </row>
    <row r="163" spans="1:44" ht="12.75">
      <c r="A163" s="3"/>
      <c r="B163" s="3"/>
      <c r="C163" s="3"/>
      <c r="F163" s="116"/>
      <c r="G163" s="3"/>
      <c r="I163" s="3"/>
      <c r="J163" s="3"/>
      <c r="M163" s="116"/>
      <c r="N163" s="3"/>
      <c r="P163" s="3"/>
      <c r="Q163" s="3"/>
      <c r="T163" s="116"/>
      <c r="U163" s="3"/>
      <c r="W163" s="3"/>
      <c r="X163" s="3"/>
      <c r="AA163" s="3"/>
      <c r="AC163" s="3"/>
      <c r="AD163" s="3"/>
      <c r="AF163" s="116"/>
      <c r="AG163" s="3"/>
      <c r="AH163" s="3"/>
      <c r="AI163" s="3"/>
      <c r="AJ163" s="3"/>
      <c r="AL163" s="1211"/>
      <c r="AM163" s="119"/>
      <c r="AO163" s="3"/>
      <c r="AP163" s="3"/>
      <c r="AQ163" s="3"/>
      <c r="AR163" s="3"/>
    </row>
    <row r="164" spans="1:43" ht="12.75">
      <c r="A164" s="116"/>
      <c r="B164" s="116"/>
      <c r="C164" s="116"/>
      <c r="D164" s="222"/>
      <c r="E164" s="222"/>
      <c r="F164" s="723">
        <f>SUM($F$152-$F$174)</f>
        <v>8</v>
      </c>
      <c r="G164" s="723" t="s">
        <v>268</v>
      </c>
      <c r="H164" s="723"/>
      <c r="I164" s="723"/>
      <c r="J164" s="723"/>
      <c r="K164" s="723"/>
      <c r="L164" s="723"/>
      <c r="M164" s="723">
        <f>SUM($M$152-$M$174)</f>
        <v>6</v>
      </c>
      <c r="N164" s="723"/>
      <c r="O164" s="723"/>
      <c r="P164" s="723"/>
      <c r="Q164" s="723"/>
      <c r="R164" s="723"/>
      <c r="S164" s="723"/>
      <c r="T164" s="723">
        <f>SUM($T$152-$T$174)</f>
        <v>13</v>
      </c>
      <c r="U164" s="723" t="s">
        <v>558</v>
      </c>
      <c r="V164" s="723"/>
      <c r="W164" s="723"/>
      <c r="X164" s="723"/>
      <c r="Y164" s="723"/>
      <c r="Z164" s="723"/>
      <c r="AA164" s="723"/>
      <c r="AB164" s="723"/>
      <c r="AC164" s="723"/>
      <c r="AD164" s="723"/>
      <c r="AE164" s="723"/>
      <c r="AF164" s="723"/>
      <c r="AG164" s="723"/>
      <c r="AH164" s="723"/>
      <c r="AI164" s="723"/>
      <c r="AJ164" s="723"/>
      <c r="AK164" s="723"/>
      <c r="AL164" s="723"/>
      <c r="AM164" s="723"/>
      <c r="AO164" s="3"/>
      <c r="AP164" s="3"/>
      <c r="AQ164" s="3"/>
    </row>
    <row r="165" spans="1:43" ht="13.5" thickBot="1">
      <c r="A165" s="116"/>
      <c r="B165" s="116"/>
      <c r="C165" s="116"/>
      <c r="D165" s="222"/>
      <c r="E165" s="222"/>
      <c r="F165" s="116"/>
      <c r="G165" s="116"/>
      <c r="H165" s="116"/>
      <c r="I165" s="116"/>
      <c r="J165" s="116"/>
      <c r="K165" s="222"/>
      <c r="L165" s="222"/>
      <c r="M165" s="116"/>
      <c r="N165" s="116"/>
      <c r="O165" s="116"/>
      <c r="P165" s="116"/>
      <c r="Q165" s="116"/>
      <c r="R165" s="222"/>
      <c r="S165" s="222"/>
      <c r="T165" s="116"/>
      <c r="U165" s="116"/>
      <c r="V165" s="116"/>
      <c r="W165" s="116"/>
      <c r="X165" s="116"/>
      <c r="Y165" s="222"/>
      <c r="AA165" s="116"/>
      <c r="AB165" s="116"/>
      <c r="AC165" s="116"/>
      <c r="AD165" s="116"/>
      <c r="AE165" s="222"/>
      <c r="AF165" s="116"/>
      <c r="AG165" s="116"/>
      <c r="AH165" s="116"/>
      <c r="AI165" s="116"/>
      <c r="AJ165" s="758" t="s">
        <v>563</v>
      </c>
      <c r="AK165" s="222"/>
      <c r="AL165" s="116"/>
      <c r="AM165" s="116"/>
      <c r="AO165" s="3"/>
      <c r="AP165" s="116"/>
      <c r="AQ165" s="116"/>
    </row>
    <row r="166" spans="1:43" ht="12.75">
      <c r="A166" s="116"/>
      <c r="B166" s="116"/>
      <c r="C166" s="116"/>
      <c r="D166" s="222"/>
      <c r="E166" s="222"/>
      <c r="F166" s="116">
        <f>COUNTIF($E$5:$E$140,"Mon(night)")</f>
        <v>0</v>
      </c>
      <c r="G166" s="3" t="s">
        <v>151</v>
      </c>
      <c r="H166" s="116"/>
      <c r="I166" s="116"/>
      <c r="J166" s="116"/>
      <c r="K166" s="222"/>
      <c r="L166" s="222"/>
      <c r="M166" s="116"/>
      <c r="N166" s="3" t="s">
        <v>151</v>
      </c>
      <c r="O166" s="116"/>
      <c r="P166" s="116"/>
      <c r="Q166" s="116"/>
      <c r="R166" s="222"/>
      <c r="S166" s="222"/>
      <c r="T166" s="716">
        <f>COUNTIF($S$5:$S$141,"Mon(night)")</f>
        <v>0</v>
      </c>
      <c r="U166" s="6" t="s">
        <v>151</v>
      </c>
      <c r="V166" s="31"/>
      <c r="W166" s="31"/>
      <c r="X166" s="31"/>
      <c r="Y166" s="734"/>
      <c r="Z166" s="735">
        <f>COUNTIF($S$5:$S$140,"Mon(sand)")</f>
        <v>0</v>
      </c>
      <c r="AA166" s="214" t="s">
        <v>151</v>
      </c>
      <c r="AB166" s="735"/>
      <c r="AC166" s="735"/>
      <c r="AD166" s="735"/>
      <c r="AE166" s="734"/>
      <c r="AF166" s="735"/>
      <c r="AG166" s="214"/>
      <c r="AH166" s="735"/>
      <c r="AI166" s="735"/>
      <c r="AJ166" s="757">
        <f>F166+T166</f>
        <v>0</v>
      </c>
      <c r="AK166" s="222"/>
      <c r="AL166" s="116"/>
      <c r="AM166" s="3" t="s">
        <v>151</v>
      </c>
      <c r="AO166" s="3"/>
      <c r="AP166" s="3"/>
      <c r="AQ166" s="3"/>
    </row>
    <row r="167" spans="1:43" ht="12.75">
      <c r="A167" s="116"/>
      <c r="B167" s="116"/>
      <c r="C167" s="116"/>
      <c r="D167" s="222"/>
      <c r="E167" s="222"/>
      <c r="F167" s="116">
        <f>COUNTIF($E$5:$E$140,"Tue(night)")</f>
        <v>0</v>
      </c>
      <c r="G167" s="3" t="s">
        <v>134</v>
      </c>
      <c r="H167" s="116"/>
      <c r="I167" s="116"/>
      <c r="J167" s="116"/>
      <c r="K167" s="222"/>
      <c r="L167" s="222"/>
      <c r="M167" s="116"/>
      <c r="N167" s="3" t="s">
        <v>134</v>
      </c>
      <c r="O167" s="116"/>
      <c r="P167" s="116"/>
      <c r="Q167" s="116"/>
      <c r="R167" s="222"/>
      <c r="S167" s="222"/>
      <c r="T167" s="716">
        <f>COUNTIF($S$5:$S$140,"Tue(night)")</f>
        <v>0</v>
      </c>
      <c r="U167" s="6" t="s">
        <v>134</v>
      </c>
      <c r="V167" s="31"/>
      <c r="W167" s="31"/>
      <c r="X167" s="31"/>
      <c r="Y167" s="127"/>
      <c r="Z167" s="31">
        <f>COUNTIF($S$5:$S$140,"Tue(sand)")</f>
        <v>0</v>
      </c>
      <c r="AA167" s="6" t="s">
        <v>134</v>
      </c>
      <c r="AB167" s="31"/>
      <c r="AC167" s="31"/>
      <c r="AD167" s="31"/>
      <c r="AE167" s="127"/>
      <c r="AF167" s="31"/>
      <c r="AG167" s="6"/>
      <c r="AH167" s="31"/>
      <c r="AI167" s="31"/>
      <c r="AJ167" s="757">
        <f aca="true" t="shared" si="7" ref="AJ167:AJ172">F167+T167</f>
        <v>0</v>
      </c>
      <c r="AK167" s="222"/>
      <c r="AL167" s="116"/>
      <c r="AM167" s="3" t="s">
        <v>134</v>
      </c>
      <c r="AO167" s="3"/>
      <c r="AP167" s="3"/>
      <c r="AQ167" s="3"/>
    </row>
    <row r="168" spans="1:43" ht="12.75">
      <c r="A168" s="116"/>
      <c r="B168" s="116"/>
      <c r="C168" s="116"/>
      <c r="D168" s="222"/>
      <c r="E168" s="222"/>
      <c r="F168" s="116">
        <f>COUNTIF($E$5:$E$140,"Wed(night)")</f>
        <v>0</v>
      </c>
      <c r="G168" s="3" t="s">
        <v>137</v>
      </c>
      <c r="H168" s="116"/>
      <c r="I168" s="116"/>
      <c r="J168" s="116"/>
      <c r="K168" s="222"/>
      <c r="L168" s="222"/>
      <c r="M168" s="116"/>
      <c r="N168" s="3" t="s">
        <v>137</v>
      </c>
      <c r="O168" s="116"/>
      <c r="P168" s="116"/>
      <c r="Q168" s="116"/>
      <c r="R168" s="222"/>
      <c r="S168" s="222"/>
      <c r="T168" s="716">
        <f>COUNTIF($S$5:$S$140,"Wed(night)")</f>
        <v>0</v>
      </c>
      <c r="U168" s="6" t="s">
        <v>137</v>
      </c>
      <c r="V168" s="31"/>
      <c r="W168" s="31"/>
      <c r="X168" s="31"/>
      <c r="Y168" s="127"/>
      <c r="Z168" s="31">
        <f>COUNTIF($S$5:$S$140,"Wed(sand)")</f>
        <v>0</v>
      </c>
      <c r="AA168" s="6" t="s">
        <v>137</v>
      </c>
      <c r="AB168" s="31"/>
      <c r="AC168" s="31"/>
      <c r="AD168" s="31"/>
      <c r="AE168" s="127"/>
      <c r="AF168" s="31"/>
      <c r="AG168" s="6"/>
      <c r="AH168" s="31"/>
      <c r="AI168" s="31"/>
      <c r="AJ168" s="757">
        <f t="shared" si="7"/>
        <v>0</v>
      </c>
      <c r="AK168" s="222"/>
      <c r="AL168" s="116"/>
      <c r="AM168" s="3" t="s">
        <v>137</v>
      </c>
      <c r="AO168" s="3"/>
      <c r="AP168" s="3"/>
      <c r="AQ168" s="3"/>
    </row>
    <row r="169" spans="1:43" ht="12.75">
      <c r="A169" s="116"/>
      <c r="B169" s="116"/>
      <c r="C169" s="116"/>
      <c r="D169" s="222"/>
      <c r="E169" s="222"/>
      <c r="F169" s="116">
        <f>COUNTIF($E$5:$E$140,"Thu(night)")</f>
        <v>0</v>
      </c>
      <c r="G169" s="3" t="s">
        <v>140</v>
      </c>
      <c r="H169" s="116"/>
      <c r="I169" s="116"/>
      <c r="J169" s="116"/>
      <c r="K169" s="222"/>
      <c r="L169" s="222"/>
      <c r="M169" s="116"/>
      <c r="N169" s="3" t="s">
        <v>140</v>
      </c>
      <c r="O169" s="116"/>
      <c r="P169" s="116"/>
      <c r="Q169" s="116"/>
      <c r="R169" s="222"/>
      <c r="S169" s="222"/>
      <c r="T169" s="716">
        <f>COUNTIF($S$5:$S$140,"Thu(night)")</f>
        <v>0</v>
      </c>
      <c r="U169" s="6" t="s">
        <v>140</v>
      </c>
      <c r="V169" s="31"/>
      <c r="W169" s="31"/>
      <c r="X169" s="31"/>
      <c r="Y169" s="127"/>
      <c r="Z169" s="31">
        <f>COUNTIF($S$5:$S$140,"Thu(sand)")</f>
        <v>0</v>
      </c>
      <c r="AA169" s="6" t="s">
        <v>140</v>
      </c>
      <c r="AB169" s="31"/>
      <c r="AC169" s="31"/>
      <c r="AD169" s="31"/>
      <c r="AE169" s="127"/>
      <c r="AF169" s="31"/>
      <c r="AG169" s="6"/>
      <c r="AH169" s="31"/>
      <c r="AI169" s="31"/>
      <c r="AJ169" s="757">
        <f t="shared" si="7"/>
        <v>0</v>
      </c>
      <c r="AK169" s="222"/>
      <c r="AL169" s="116"/>
      <c r="AM169" s="3" t="s">
        <v>140</v>
      </c>
      <c r="AO169" s="3"/>
      <c r="AP169" s="3"/>
      <c r="AQ169" s="3"/>
    </row>
    <row r="170" spans="1:43" ht="12.75">
      <c r="A170" s="116"/>
      <c r="B170" s="116"/>
      <c r="C170" s="116"/>
      <c r="D170" s="222"/>
      <c r="E170" s="222"/>
      <c r="F170" s="116">
        <f>COUNTIF($E$5:$E$140,"Fri(night)")</f>
        <v>2</v>
      </c>
      <c r="G170" s="3" t="s">
        <v>142</v>
      </c>
      <c r="H170" s="116"/>
      <c r="I170" s="116"/>
      <c r="J170" s="116"/>
      <c r="K170" s="222"/>
      <c r="L170" s="222"/>
      <c r="M170" s="116"/>
      <c r="N170" s="3" t="s">
        <v>142</v>
      </c>
      <c r="O170" s="116"/>
      <c r="P170" s="116"/>
      <c r="Q170" s="116"/>
      <c r="R170" s="222"/>
      <c r="S170" s="222"/>
      <c r="T170" s="716">
        <f>COUNTIF($S$5:$S$140,"Fri(night)")</f>
        <v>0</v>
      </c>
      <c r="U170" s="6" t="s">
        <v>142</v>
      </c>
      <c r="V170" s="31"/>
      <c r="W170" s="31"/>
      <c r="X170" s="31"/>
      <c r="Y170" s="127"/>
      <c r="Z170" s="31">
        <f>COUNTIF($S$5:$S$140,"Fri(sand)")</f>
        <v>0</v>
      </c>
      <c r="AA170" s="6" t="s">
        <v>142</v>
      </c>
      <c r="AB170" s="31"/>
      <c r="AC170" s="31"/>
      <c r="AD170" s="31"/>
      <c r="AE170" s="127"/>
      <c r="AF170" s="31"/>
      <c r="AG170" s="6"/>
      <c r="AH170" s="31"/>
      <c r="AI170" s="31"/>
      <c r="AJ170" s="757">
        <f t="shared" si="7"/>
        <v>2</v>
      </c>
      <c r="AK170" s="222"/>
      <c r="AL170" s="116"/>
      <c r="AM170" s="3" t="s">
        <v>142</v>
      </c>
      <c r="AO170" s="3"/>
      <c r="AP170" s="3"/>
      <c r="AQ170" s="3"/>
    </row>
    <row r="171" spans="1:43" ht="12.75">
      <c r="A171" s="116"/>
      <c r="B171" s="116"/>
      <c r="C171" s="116"/>
      <c r="D171" s="222"/>
      <c r="E171" s="222"/>
      <c r="F171" s="116">
        <f>COUNTIF($E$5:$E$140,"Sat(night)")</f>
        <v>0</v>
      </c>
      <c r="G171" s="3" t="s">
        <v>144</v>
      </c>
      <c r="H171" s="116"/>
      <c r="I171" s="116"/>
      <c r="J171" s="116"/>
      <c r="K171" s="222"/>
      <c r="L171" s="222"/>
      <c r="M171" s="116"/>
      <c r="N171" s="3" t="s">
        <v>144</v>
      </c>
      <c r="O171" s="116"/>
      <c r="P171" s="116"/>
      <c r="Q171" s="116"/>
      <c r="R171" s="222"/>
      <c r="S171" s="222"/>
      <c r="T171" s="716">
        <f>COUNTIF($S$5:$S$140,"Sat(night)")</f>
        <v>0</v>
      </c>
      <c r="U171" s="6" t="s">
        <v>144</v>
      </c>
      <c r="V171" s="31"/>
      <c r="W171" s="31"/>
      <c r="X171" s="31"/>
      <c r="Y171" s="127"/>
      <c r="Z171" s="31">
        <f>COUNTIF($S$5:$S$140,"Sat(sand)")</f>
        <v>0</v>
      </c>
      <c r="AA171" s="6" t="s">
        <v>144</v>
      </c>
      <c r="AB171" s="31"/>
      <c r="AC171" s="31"/>
      <c r="AD171" s="31"/>
      <c r="AE171" s="127"/>
      <c r="AF171" s="31"/>
      <c r="AG171" s="6"/>
      <c r="AH171" s="31"/>
      <c r="AI171" s="31"/>
      <c r="AJ171" s="757">
        <f t="shared" si="7"/>
        <v>0</v>
      </c>
      <c r="AK171" s="222"/>
      <c r="AL171" s="116"/>
      <c r="AM171" s="3" t="s">
        <v>144</v>
      </c>
      <c r="AO171" s="3"/>
      <c r="AP171" s="3"/>
      <c r="AQ171" s="3"/>
    </row>
    <row r="172" spans="1:43" ht="12.75">
      <c r="A172" s="116"/>
      <c r="B172" s="116"/>
      <c r="C172" s="116"/>
      <c r="D172" s="222"/>
      <c r="E172" s="222"/>
      <c r="F172" s="116">
        <f>COUNTIF($E$5:$E$140,"Sun(night)")</f>
        <v>0</v>
      </c>
      <c r="G172" s="3" t="s">
        <v>148</v>
      </c>
      <c r="H172" s="116"/>
      <c r="I172" s="116"/>
      <c r="J172" s="116"/>
      <c r="K172" s="222"/>
      <c r="L172" s="222"/>
      <c r="M172" s="116"/>
      <c r="N172" s="3" t="s">
        <v>148</v>
      </c>
      <c r="O172" s="116"/>
      <c r="P172" s="116"/>
      <c r="Q172" s="116"/>
      <c r="R172" s="222"/>
      <c r="S172" s="222"/>
      <c r="T172" s="716">
        <f>COUNTIF($S$5:$S$140,"Sun(night)")</f>
        <v>0</v>
      </c>
      <c r="U172" s="6" t="s">
        <v>148</v>
      </c>
      <c r="V172" s="31"/>
      <c r="W172" s="31"/>
      <c r="X172" s="31"/>
      <c r="Y172" s="127"/>
      <c r="Z172" s="31">
        <f>COUNTIF($S$5:$S$140,"Sun(sand)")</f>
        <v>0</v>
      </c>
      <c r="AA172" s="6" t="s">
        <v>148</v>
      </c>
      <c r="AB172" s="31"/>
      <c r="AC172" s="31"/>
      <c r="AD172" s="31"/>
      <c r="AE172" s="127"/>
      <c r="AF172" s="31"/>
      <c r="AG172" s="6"/>
      <c r="AH172" s="31"/>
      <c r="AI172" s="31"/>
      <c r="AJ172" s="757">
        <f t="shared" si="7"/>
        <v>0</v>
      </c>
      <c r="AK172" s="222"/>
      <c r="AL172" s="116"/>
      <c r="AM172" s="3" t="s">
        <v>148</v>
      </c>
      <c r="AO172" s="3"/>
      <c r="AP172" s="3"/>
      <c r="AQ172" s="3"/>
    </row>
    <row r="173" spans="1:43" ht="12.75">
      <c r="A173" s="116"/>
      <c r="B173" s="116"/>
      <c r="C173" s="116"/>
      <c r="D173" s="222"/>
      <c r="E173" s="222"/>
      <c r="F173" s="116"/>
      <c r="G173" s="116"/>
      <c r="H173" s="116"/>
      <c r="I173" s="116"/>
      <c r="J173" s="116"/>
      <c r="K173" s="222"/>
      <c r="L173" s="222"/>
      <c r="M173" s="116"/>
      <c r="N173" s="116"/>
      <c r="O173" s="116"/>
      <c r="P173" s="116"/>
      <c r="Q173" s="116"/>
      <c r="R173" s="222"/>
      <c r="S173" s="222"/>
      <c r="T173" s="716"/>
      <c r="U173" s="31"/>
      <c r="V173" s="31"/>
      <c r="W173" s="31"/>
      <c r="X173" s="31"/>
      <c r="Y173" s="127"/>
      <c r="Z173" s="31"/>
      <c r="AA173" s="31"/>
      <c r="AB173" s="31"/>
      <c r="AC173" s="31"/>
      <c r="AD173" s="31"/>
      <c r="AE173" s="127"/>
      <c r="AF173" s="31"/>
      <c r="AG173" s="31"/>
      <c r="AH173" s="31"/>
      <c r="AI173" s="31"/>
      <c r="AJ173" s="153"/>
      <c r="AK173" s="222"/>
      <c r="AL173" s="116"/>
      <c r="AM173" s="116"/>
      <c r="AO173" s="3"/>
      <c r="AP173" s="3"/>
      <c r="AQ173" s="3"/>
    </row>
    <row r="174" spans="1:43" ht="12.75">
      <c r="A174" s="3"/>
      <c r="B174" s="3"/>
      <c r="C174" s="3"/>
      <c r="F174" s="724">
        <f>COUNTIF($F$5:$F$134,"(night)")</f>
        <v>2</v>
      </c>
      <c r="G174" s="724" t="s">
        <v>269</v>
      </c>
      <c r="H174" s="724"/>
      <c r="I174" s="724"/>
      <c r="J174" s="724"/>
      <c r="K174" s="724"/>
      <c r="L174" s="724"/>
      <c r="M174" s="724">
        <f>COUNTIF($F$5:$F$134,N174)</f>
        <v>0</v>
      </c>
      <c r="N174" s="724"/>
      <c r="O174" s="724"/>
      <c r="P174" s="724"/>
      <c r="Q174" s="724"/>
      <c r="R174" s="724"/>
      <c r="S174" s="724"/>
      <c r="T174" s="736">
        <f>COUNTIF($T$5:$T$134,U174)</f>
        <v>0</v>
      </c>
      <c r="U174" s="737" t="s">
        <v>269</v>
      </c>
      <c r="V174" s="738"/>
      <c r="W174" s="738"/>
      <c r="X174" s="738"/>
      <c r="Y174" s="738"/>
      <c r="Z174" s="737">
        <f>Z166+Z167+Z168+Z169+Z170+Z171+Z172</f>
        <v>0</v>
      </c>
      <c r="AA174" s="737" t="s">
        <v>560</v>
      </c>
      <c r="AB174" s="738"/>
      <c r="AC174" s="738"/>
      <c r="AD174" s="738"/>
      <c r="AE174" s="738"/>
      <c r="AF174" s="737">
        <f>AF166+AF167+AF168+AF169+AF170+AF171+AF172</f>
        <v>0</v>
      </c>
      <c r="AG174" s="737" t="s">
        <v>561</v>
      </c>
      <c r="AH174" s="738"/>
      <c r="AI174" s="738"/>
      <c r="AJ174" s="757">
        <f>SUM(AJ166:AJ172)</f>
        <v>2</v>
      </c>
      <c r="AK174" s="725"/>
      <c r="AL174" s="724"/>
      <c r="AM174" s="725"/>
      <c r="AO174" s="3"/>
      <c r="AP174" s="3"/>
      <c r="AQ174" s="3"/>
    </row>
    <row r="175" spans="1:43" ht="12.75">
      <c r="A175" s="3"/>
      <c r="B175" s="3"/>
      <c r="C175" s="3"/>
      <c r="F175" s="116"/>
      <c r="G175" s="3"/>
      <c r="I175" s="3"/>
      <c r="J175" s="3"/>
      <c r="M175" s="116"/>
      <c r="N175" s="3"/>
      <c r="P175" s="3"/>
      <c r="Q175" s="3"/>
      <c r="T175" s="716"/>
      <c r="U175" s="6"/>
      <c r="V175" s="6"/>
      <c r="W175" s="6"/>
      <c r="X175" s="6"/>
      <c r="Y175" s="124"/>
      <c r="Z175" s="31"/>
      <c r="AA175" s="6"/>
      <c r="AB175" s="6"/>
      <c r="AC175" s="6"/>
      <c r="AD175" s="6"/>
      <c r="AE175" s="124"/>
      <c r="AF175" s="31"/>
      <c r="AG175" s="6"/>
      <c r="AH175" s="6"/>
      <c r="AI175" s="6"/>
      <c r="AJ175" s="50"/>
      <c r="AL175" s="116"/>
      <c r="AM175" s="3"/>
      <c r="AO175" s="3"/>
      <c r="AP175" s="3"/>
      <c r="AQ175" s="3"/>
    </row>
    <row r="176" spans="1:43" ht="13.5" thickBot="1">
      <c r="A176" s="3"/>
      <c r="B176" s="3"/>
      <c r="C176" s="3"/>
      <c r="F176" s="721">
        <f>SUM(F164:F172)</f>
        <v>10</v>
      </c>
      <c r="G176" s="721" t="s">
        <v>291</v>
      </c>
      <c r="H176" s="721"/>
      <c r="I176" s="721"/>
      <c r="J176" s="721"/>
      <c r="K176" s="721"/>
      <c r="L176" s="721"/>
      <c r="M176" s="721">
        <f>SUM(M164:M172)</f>
        <v>6</v>
      </c>
      <c r="N176" s="721" t="s">
        <v>291</v>
      </c>
      <c r="O176" s="721"/>
      <c r="P176" s="721"/>
      <c r="Q176" s="721"/>
      <c r="R176" s="721"/>
      <c r="S176" s="721"/>
      <c r="T176" s="739">
        <f>SUM(T164:T172)</f>
        <v>13</v>
      </c>
      <c r="U176" s="740" t="s">
        <v>291</v>
      </c>
      <c r="V176" s="740"/>
      <c r="W176" s="740"/>
      <c r="X176" s="740"/>
      <c r="Y176" s="740"/>
      <c r="Z176" s="740">
        <f>Z174+AF174</f>
        <v>0</v>
      </c>
      <c r="AA176" s="740"/>
      <c r="AB176" s="740"/>
      <c r="AC176" s="740"/>
      <c r="AD176" s="740"/>
      <c r="AE176" s="740"/>
      <c r="AF176" s="740"/>
      <c r="AG176" s="740"/>
      <c r="AH176" s="740"/>
      <c r="AI176" s="740"/>
      <c r="AJ176" s="741"/>
      <c r="AK176" s="721"/>
      <c r="AL176" s="721"/>
      <c r="AM176" s="721"/>
      <c r="AO176" s="3"/>
      <c r="AP176" s="3"/>
      <c r="AQ176" s="3"/>
    </row>
    <row r="177" spans="1:43" ht="12.75">
      <c r="A177" s="3"/>
      <c r="B177" s="3"/>
      <c r="C177" s="3"/>
      <c r="F177" s="116"/>
      <c r="G177" s="3"/>
      <c r="I177" s="3"/>
      <c r="J177" s="3"/>
      <c r="M177" s="116"/>
      <c r="N177" s="3"/>
      <c r="P177" s="3"/>
      <c r="Q177" s="3"/>
      <c r="T177" s="116"/>
      <c r="U177" s="3"/>
      <c r="W177" s="3"/>
      <c r="X177" s="3"/>
      <c r="AA177" s="3"/>
      <c r="AC177" s="3"/>
      <c r="AD177" s="3"/>
      <c r="AF177" s="116"/>
      <c r="AG177" s="3"/>
      <c r="AH177" s="3"/>
      <c r="AI177" s="3"/>
      <c r="AJ177" s="3"/>
      <c r="AL177" s="116"/>
      <c r="AM177" s="3"/>
      <c r="AO177" s="3"/>
      <c r="AP177" s="3"/>
      <c r="AQ177" s="3"/>
    </row>
    <row r="178" spans="1:43" ht="12.75">
      <c r="A178" s="3"/>
      <c r="B178" s="3"/>
      <c r="C178" s="3"/>
      <c r="F178" s="116"/>
      <c r="G178" s="3"/>
      <c r="I178" s="3"/>
      <c r="J178" s="3"/>
      <c r="M178" s="116"/>
      <c r="N178" s="3"/>
      <c r="P178" s="3"/>
      <c r="Q178" s="3"/>
      <c r="T178" s="116"/>
      <c r="U178" s="3"/>
      <c r="W178" s="3"/>
      <c r="X178" s="3"/>
      <c r="AA178" s="3"/>
      <c r="AC178" s="3"/>
      <c r="AD178" s="3"/>
      <c r="AF178" s="116"/>
      <c r="AG178" s="3"/>
      <c r="AH178" s="3"/>
      <c r="AI178" s="3"/>
      <c r="AJ178" s="3"/>
      <c r="AL178" s="116"/>
      <c r="AM178" s="3"/>
      <c r="AO178" s="3"/>
      <c r="AP178" s="3"/>
      <c r="AQ178" s="3"/>
    </row>
    <row r="179" spans="1:43" ht="12.75">
      <c r="A179" s="3"/>
      <c r="B179" s="3"/>
      <c r="C179" s="3"/>
      <c r="F179" s="116"/>
      <c r="G179" s="3"/>
      <c r="I179" s="3"/>
      <c r="J179" s="3"/>
      <c r="M179" s="116"/>
      <c r="N179" s="3"/>
      <c r="P179" s="3"/>
      <c r="Q179" s="3"/>
      <c r="T179" s="116"/>
      <c r="U179" s="3"/>
      <c r="W179" s="3"/>
      <c r="X179" s="3"/>
      <c r="AA179" s="3"/>
      <c r="AC179" s="3"/>
      <c r="AD179" s="3"/>
      <c r="AF179" s="116"/>
      <c r="AG179" s="3"/>
      <c r="AH179" s="3"/>
      <c r="AI179" s="3"/>
      <c r="AJ179" s="3"/>
      <c r="AL179" s="116"/>
      <c r="AM179" s="3"/>
      <c r="AO179" s="3"/>
      <c r="AP179" s="3"/>
      <c r="AQ179" s="3"/>
    </row>
    <row r="180" spans="1:43" ht="12.75">
      <c r="A180" s="3"/>
      <c r="B180" s="3"/>
      <c r="C180" s="3"/>
      <c r="F180" s="116"/>
      <c r="G180" s="3"/>
      <c r="I180" s="3"/>
      <c r="J180" s="3"/>
      <c r="M180" s="116"/>
      <c r="N180" s="3"/>
      <c r="P180" s="3"/>
      <c r="Q180" s="3"/>
      <c r="T180" s="116"/>
      <c r="U180" s="3"/>
      <c r="W180" s="3"/>
      <c r="X180" s="3"/>
      <c r="AA180" s="3"/>
      <c r="AC180" s="3"/>
      <c r="AD180" s="3"/>
      <c r="AF180" s="116"/>
      <c r="AG180" s="3"/>
      <c r="AH180" s="3"/>
      <c r="AI180" s="3"/>
      <c r="AJ180" s="3"/>
      <c r="AL180" s="116"/>
      <c r="AM180" s="3"/>
      <c r="AO180" s="3"/>
      <c r="AP180" s="3"/>
      <c r="AQ180" s="3"/>
    </row>
    <row r="181" spans="1:43" ht="12.75">
      <c r="A181" s="3"/>
      <c r="B181" s="3"/>
      <c r="C181" s="3"/>
      <c r="F181" s="116"/>
      <c r="G181" s="3"/>
      <c r="I181" s="3"/>
      <c r="J181" s="3"/>
      <c r="M181" s="116"/>
      <c r="N181" s="3"/>
      <c r="P181" s="3"/>
      <c r="Q181" s="3"/>
      <c r="T181" s="116"/>
      <c r="U181" s="3"/>
      <c r="W181" s="3"/>
      <c r="X181" s="3"/>
      <c r="AA181" s="3"/>
      <c r="AC181" s="3"/>
      <c r="AD181" s="3"/>
      <c r="AF181" s="116"/>
      <c r="AG181" s="3"/>
      <c r="AH181" s="3"/>
      <c r="AI181" s="3"/>
      <c r="AJ181" s="3"/>
      <c r="AL181" s="116"/>
      <c r="AM181" s="3"/>
      <c r="AO181" s="3"/>
      <c r="AP181" s="3"/>
      <c r="AQ181" s="3"/>
    </row>
    <row r="182" spans="1:43" ht="12.75">
      <c r="A182" s="3"/>
      <c r="B182" s="3"/>
      <c r="C182" s="3"/>
      <c r="F182" s="116"/>
      <c r="G182" s="3"/>
      <c r="I182" s="3"/>
      <c r="J182" s="3"/>
      <c r="M182" s="116"/>
      <c r="N182" s="3"/>
      <c r="P182" s="3"/>
      <c r="Q182" s="3"/>
      <c r="T182" s="116"/>
      <c r="U182" s="3"/>
      <c r="W182" s="3"/>
      <c r="X182" s="3"/>
      <c r="AA182" s="3"/>
      <c r="AC182" s="3"/>
      <c r="AD182" s="3"/>
      <c r="AF182" s="116"/>
      <c r="AG182" s="3"/>
      <c r="AH182" s="3"/>
      <c r="AI182" s="3"/>
      <c r="AJ182" s="3"/>
      <c r="AL182" s="116"/>
      <c r="AM182" s="3"/>
      <c r="AO182" s="3"/>
      <c r="AP182" s="3"/>
      <c r="AQ182" s="3"/>
    </row>
    <row r="183" spans="1:43" ht="12.75">
      <c r="A183" s="3"/>
      <c r="B183" s="3"/>
      <c r="C183" s="3"/>
      <c r="F183" s="116"/>
      <c r="G183" s="3"/>
      <c r="I183" s="3"/>
      <c r="J183" s="3"/>
      <c r="M183" s="116"/>
      <c r="N183" s="3"/>
      <c r="P183" s="3"/>
      <c r="Q183" s="3"/>
      <c r="T183" s="116"/>
      <c r="U183" s="3"/>
      <c r="W183" s="3"/>
      <c r="X183" s="3"/>
      <c r="AA183" s="3"/>
      <c r="AC183" s="3"/>
      <c r="AD183" s="3"/>
      <c r="AF183" s="116"/>
      <c r="AG183" s="3"/>
      <c r="AH183" s="3"/>
      <c r="AI183" s="3"/>
      <c r="AJ183" s="3"/>
      <c r="AL183" s="116"/>
      <c r="AM183" s="3"/>
      <c r="AO183" s="3"/>
      <c r="AP183" s="3"/>
      <c r="AQ183" s="3"/>
    </row>
    <row r="184" spans="1:43" ht="12.75">
      <c r="A184" s="3"/>
      <c r="B184" s="3"/>
      <c r="C184" s="3"/>
      <c r="F184" s="116"/>
      <c r="G184" s="116" t="s">
        <v>350</v>
      </c>
      <c r="I184" s="3"/>
      <c r="J184" s="3"/>
      <c r="M184" s="116"/>
      <c r="N184" s="116" t="s">
        <v>350</v>
      </c>
      <c r="P184" s="3"/>
      <c r="Q184" s="3"/>
      <c r="T184" s="116"/>
      <c r="U184" s="116" t="s">
        <v>350</v>
      </c>
      <c r="W184" s="3"/>
      <c r="X184" s="3"/>
      <c r="AA184" s="116" t="s">
        <v>350</v>
      </c>
      <c r="AC184" s="3"/>
      <c r="AD184" s="3"/>
      <c r="AF184" s="116"/>
      <c r="AG184" s="116" t="s">
        <v>350</v>
      </c>
      <c r="AH184" s="3"/>
      <c r="AI184" s="3"/>
      <c r="AJ184" s="3"/>
      <c r="AL184" s="116"/>
      <c r="AM184" s="116" t="s">
        <v>350</v>
      </c>
      <c r="AO184" s="3"/>
      <c r="AP184" s="116" t="s">
        <v>390</v>
      </c>
      <c r="AQ184" s="3"/>
    </row>
    <row r="185" spans="1:43" ht="12.75">
      <c r="A185" s="3"/>
      <c r="B185" s="3"/>
      <c r="C185" s="3"/>
      <c r="F185" s="116"/>
      <c r="G185" s="116"/>
      <c r="I185" s="3"/>
      <c r="J185" s="3"/>
      <c r="M185" s="116"/>
      <c r="N185" s="116"/>
      <c r="P185" s="3"/>
      <c r="Q185" s="3"/>
      <c r="T185" s="116"/>
      <c r="U185" s="116"/>
      <c r="W185" s="3"/>
      <c r="X185" s="3"/>
      <c r="AA185" s="116"/>
      <c r="AC185" s="3"/>
      <c r="AD185" s="3"/>
      <c r="AF185" s="116"/>
      <c r="AG185" s="116"/>
      <c r="AH185" s="3"/>
      <c r="AI185" s="3"/>
      <c r="AJ185" s="3"/>
      <c r="AL185" s="116"/>
      <c r="AM185" s="116"/>
      <c r="AO185" s="3"/>
      <c r="AP185" s="116"/>
      <c r="AQ185" s="3"/>
    </row>
    <row r="186" spans="1:43" ht="12.75">
      <c r="A186" s="3"/>
      <c r="B186" s="3"/>
      <c r="C186" s="3"/>
      <c r="F186" s="116">
        <f>COUNTIF($H$5:$H$140,G186)</f>
        <v>0</v>
      </c>
      <c r="G186" s="3" t="s">
        <v>145</v>
      </c>
      <c r="I186" s="3"/>
      <c r="J186" s="3"/>
      <c r="M186" s="116">
        <f>COUNTIF($O$5:$O$140,N186)</f>
        <v>0</v>
      </c>
      <c r="N186" s="3" t="s">
        <v>145</v>
      </c>
      <c r="P186" s="3"/>
      <c r="Q186" s="3"/>
      <c r="T186" s="116">
        <f>COUNTIF($V$5:$V$140,U186)</f>
        <v>0</v>
      </c>
      <c r="U186" s="3" t="s">
        <v>145</v>
      </c>
      <c r="W186" s="3"/>
      <c r="X186" s="3"/>
      <c r="Z186" s="116">
        <f>COUNTIF($AB$5:$AB$140,AA186)</f>
        <v>0</v>
      </c>
      <c r="AA186" s="3" t="s">
        <v>145</v>
      </c>
      <c r="AC186" s="3"/>
      <c r="AD186" s="3"/>
      <c r="AF186" s="116">
        <f>COUNTIF($AH$5:$AH$140,AG186)</f>
        <v>0</v>
      </c>
      <c r="AG186" s="3" t="s">
        <v>145</v>
      </c>
      <c r="AH186" s="3"/>
      <c r="AI186" s="3"/>
      <c r="AJ186" s="3"/>
      <c r="AL186" s="116">
        <f>COUNTIF($AN$5:$AN$140,AM186)</f>
        <v>0</v>
      </c>
      <c r="AM186" s="3" t="s">
        <v>145</v>
      </c>
      <c r="AO186" s="3"/>
      <c r="AP186" s="116">
        <f>SUM(F186+M186+T186+Z186+AF186)</f>
        <v>0</v>
      </c>
      <c r="AQ186" s="3"/>
    </row>
    <row r="187" spans="1:43" ht="12.75">
      <c r="A187" s="3"/>
      <c r="B187" s="3"/>
      <c r="C187" s="3"/>
      <c r="F187" s="116">
        <f>COUNTIF($H$5:$H$140,G187)</f>
        <v>0</v>
      </c>
      <c r="G187" s="3" t="s">
        <v>146</v>
      </c>
      <c r="I187" s="3"/>
      <c r="J187" s="3"/>
      <c r="M187" s="116">
        <f>COUNTIF($O$5:$O$140,N187)</f>
        <v>0</v>
      </c>
      <c r="N187" s="3" t="s">
        <v>146</v>
      </c>
      <c r="P187" s="3"/>
      <c r="Q187" s="3"/>
      <c r="T187" s="116">
        <f>COUNTIF($V$5:$V$140,U187)</f>
        <v>5</v>
      </c>
      <c r="U187" s="3" t="s">
        <v>146</v>
      </c>
      <c r="W187" s="3"/>
      <c r="X187" s="3"/>
      <c r="Z187" s="116">
        <f>COUNTIF($AB$5:$AB$140,AA187)</f>
        <v>0</v>
      </c>
      <c r="AA187" s="3" t="s">
        <v>146</v>
      </c>
      <c r="AC187" s="3"/>
      <c r="AD187" s="3"/>
      <c r="AF187" s="116">
        <f>COUNTIF($AH$5:$AH$140,AG187)</f>
        <v>0</v>
      </c>
      <c r="AG187" s="3" t="s">
        <v>146</v>
      </c>
      <c r="AH187" s="3"/>
      <c r="AI187" s="3"/>
      <c r="AJ187" s="3"/>
      <c r="AL187" s="116">
        <f>COUNTIF($AN$5:$AN$140,AM187)</f>
        <v>0</v>
      </c>
      <c r="AM187" s="3" t="s">
        <v>146</v>
      </c>
      <c r="AO187" s="3"/>
      <c r="AP187" s="116">
        <f aca="true" t="shared" si="8" ref="AP187:AP193">SUM(F187+M187+T187+Z187+AF187)</f>
        <v>5</v>
      </c>
      <c r="AQ187" s="3"/>
    </row>
    <row r="188" spans="1:47" ht="12.75">
      <c r="A188" s="3"/>
      <c r="B188" s="3"/>
      <c r="C188" s="3"/>
      <c r="F188" s="116">
        <f>COUNTIF($H$5:$H$140,G188)</f>
        <v>1</v>
      </c>
      <c r="G188" s="3" t="s">
        <v>135</v>
      </c>
      <c r="I188" s="3"/>
      <c r="J188" s="3"/>
      <c r="M188" s="116">
        <f>COUNTIF($O$5:$O$140,N188)</f>
        <v>0</v>
      </c>
      <c r="N188" s="3" t="s">
        <v>135</v>
      </c>
      <c r="P188" s="3"/>
      <c r="Q188" s="3"/>
      <c r="T188" s="116">
        <f>COUNTIF($V$5:$V$140,U188)</f>
        <v>2</v>
      </c>
      <c r="U188" s="3" t="s">
        <v>135</v>
      </c>
      <c r="W188" s="3"/>
      <c r="X188" s="3"/>
      <c r="Z188" s="116">
        <f>COUNTIF($AB$5:$AB$140,AA188)</f>
        <v>0</v>
      </c>
      <c r="AA188" s="3" t="s">
        <v>135</v>
      </c>
      <c r="AC188" s="3"/>
      <c r="AD188" s="3"/>
      <c r="AF188" s="116">
        <f>COUNTIF($AH$5:$AH$140,AG188)</f>
        <v>0</v>
      </c>
      <c r="AG188" s="3" t="s">
        <v>135</v>
      </c>
      <c r="AH188" s="3"/>
      <c r="AI188" s="3"/>
      <c r="AJ188" s="3"/>
      <c r="AL188" s="116">
        <f>COUNTIF($AN$5:$AN$140,AM188)</f>
        <v>1</v>
      </c>
      <c r="AM188" s="3" t="s">
        <v>135</v>
      </c>
      <c r="AO188" s="3"/>
      <c r="AP188" s="116">
        <f t="shared" si="8"/>
        <v>3</v>
      </c>
      <c r="AQ188" s="3"/>
      <c r="AS188" s="149"/>
      <c r="AT188" s="345"/>
      <c r="AU188" s="149"/>
    </row>
    <row r="189" spans="1:47" ht="12.75">
      <c r="A189" s="3"/>
      <c r="B189" s="3"/>
      <c r="C189" s="3"/>
      <c r="F189" s="116">
        <f>COUNTIF($H$5:$H$140,G189)</f>
        <v>0</v>
      </c>
      <c r="G189" s="3" t="s">
        <v>411</v>
      </c>
      <c r="I189" s="3"/>
      <c r="J189" s="3"/>
      <c r="M189" s="116">
        <f>COUNTIF($O$5:$O$140,N189)</f>
        <v>0</v>
      </c>
      <c r="N189" s="3" t="s">
        <v>411</v>
      </c>
      <c r="P189" s="3"/>
      <c r="Q189" s="3"/>
      <c r="T189" s="116">
        <f>COUNTIF($V$5:$V$140,U189)</f>
        <v>7</v>
      </c>
      <c r="U189" s="3" t="s">
        <v>411</v>
      </c>
      <c r="W189" s="3"/>
      <c r="X189" s="3"/>
      <c r="Z189" s="116">
        <f>COUNTIF($AB$5:$AB$140,AA189)</f>
        <v>5</v>
      </c>
      <c r="AA189" s="3" t="s">
        <v>411</v>
      </c>
      <c r="AC189" s="3"/>
      <c r="AD189" s="3"/>
      <c r="AF189" s="116">
        <f>COUNTIF($AH$5:$AH$140,AG189)</f>
        <v>0</v>
      </c>
      <c r="AG189" s="3" t="s">
        <v>411</v>
      </c>
      <c r="AH189" s="3"/>
      <c r="AI189" s="3"/>
      <c r="AJ189" s="3"/>
      <c r="AL189" s="116">
        <f>COUNTIF($AN$5:$AN$140,AM189)</f>
        <v>1</v>
      </c>
      <c r="AM189" s="3" t="s">
        <v>411</v>
      </c>
      <c r="AO189" s="3"/>
      <c r="AP189" s="116">
        <f t="shared" si="8"/>
        <v>12</v>
      </c>
      <c r="AQ189" s="3"/>
      <c r="AS189" s="149"/>
      <c r="AT189" s="345"/>
      <c r="AU189" s="149"/>
    </row>
    <row r="190" spans="1:43" ht="12.75">
      <c r="A190" s="3"/>
      <c r="B190" s="3"/>
      <c r="C190" s="3"/>
      <c r="F190" s="116">
        <f>COUNTIF($H$5:$H$140,G190)</f>
        <v>0</v>
      </c>
      <c r="G190" s="3" t="s">
        <v>410</v>
      </c>
      <c r="I190" s="3"/>
      <c r="J190" s="3"/>
      <c r="M190" s="116">
        <f>COUNTIF($O$5:$O$140,N190)</f>
        <v>0</v>
      </c>
      <c r="N190" s="3" t="s">
        <v>410</v>
      </c>
      <c r="P190" s="3"/>
      <c r="Q190" s="3"/>
      <c r="T190" s="116">
        <f>COUNTIF($V$5:$V$140,U190)</f>
        <v>3</v>
      </c>
      <c r="U190" s="3" t="s">
        <v>410</v>
      </c>
      <c r="W190" s="3"/>
      <c r="X190" s="3"/>
      <c r="Z190" s="116">
        <f>COUNTIF($AB$5:$AB$140,AA190)</f>
        <v>2</v>
      </c>
      <c r="AA190" s="3" t="s">
        <v>410</v>
      </c>
      <c r="AC190" s="3"/>
      <c r="AD190" s="3"/>
      <c r="AF190" s="116">
        <f>COUNTIF($AH$5:$AH$140,AG190)</f>
        <v>1</v>
      </c>
      <c r="AG190" s="3" t="s">
        <v>410</v>
      </c>
      <c r="AH190" s="3"/>
      <c r="AI190" s="3"/>
      <c r="AJ190" s="3"/>
      <c r="AL190" s="116">
        <f>COUNTIF($AN$5:$AN$140,AM190)</f>
        <v>1</v>
      </c>
      <c r="AM190" s="3" t="s">
        <v>410</v>
      </c>
      <c r="AO190" s="3"/>
      <c r="AP190" s="116">
        <f t="shared" si="8"/>
        <v>6</v>
      </c>
      <c r="AQ190" s="3"/>
    </row>
    <row r="191" spans="1:43" ht="12.75">
      <c r="A191" s="3"/>
      <c r="B191" s="3"/>
      <c r="C191" s="3"/>
      <c r="F191" s="116">
        <f>SUM(F186:F190)</f>
        <v>1</v>
      </c>
      <c r="G191" s="116" t="s">
        <v>291</v>
      </c>
      <c r="I191" s="3"/>
      <c r="J191" s="3"/>
      <c r="M191" s="116">
        <f>SUM(M186:M190)</f>
        <v>0</v>
      </c>
      <c r="N191" s="116" t="s">
        <v>291</v>
      </c>
      <c r="P191" s="3"/>
      <c r="Q191" s="3"/>
      <c r="T191" s="116">
        <f>SUM(T186:T190)</f>
        <v>17</v>
      </c>
      <c r="U191" s="116" t="s">
        <v>291</v>
      </c>
      <c r="W191" s="3"/>
      <c r="X191" s="3"/>
      <c r="Z191" s="116">
        <f>SUM(Z186:Z190)</f>
        <v>7</v>
      </c>
      <c r="AA191" s="116" t="s">
        <v>291</v>
      </c>
      <c r="AC191" s="3"/>
      <c r="AD191" s="3"/>
      <c r="AF191" s="116">
        <f>SUM(AF186:AF190)</f>
        <v>1</v>
      </c>
      <c r="AG191" s="116" t="s">
        <v>291</v>
      </c>
      <c r="AH191" s="3"/>
      <c r="AI191" s="3"/>
      <c r="AJ191" s="3"/>
      <c r="AL191" s="116">
        <f>SUM(AL186:AL190)</f>
        <v>3</v>
      </c>
      <c r="AM191" s="116" t="s">
        <v>291</v>
      </c>
      <c r="AO191" s="3"/>
      <c r="AP191" s="116">
        <f t="shared" si="8"/>
        <v>26</v>
      </c>
      <c r="AQ191" s="3"/>
    </row>
    <row r="192" spans="1:43" ht="12.75">
      <c r="A192" s="3"/>
      <c r="B192" s="3"/>
      <c r="C192" s="3"/>
      <c r="F192" s="116"/>
      <c r="G192" s="3"/>
      <c r="I192" s="3"/>
      <c r="J192" s="3"/>
      <c r="M192" s="116"/>
      <c r="N192" s="3"/>
      <c r="P192" s="3"/>
      <c r="Q192" s="3"/>
      <c r="T192" s="116"/>
      <c r="U192" s="3"/>
      <c r="W192" s="3"/>
      <c r="X192" s="3"/>
      <c r="AA192" s="3"/>
      <c r="AC192" s="3"/>
      <c r="AD192" s="3"/>
      <c r="AF192" s="116"/>
      <c r="AG192" s="3"/>
      <c r="AH192" s="3"/>
      <c r="AI192" s="3"/>
      <c r="AJ192" s="3"/>
      <c r="AL192" s="116"/>
      <c r="AM192" s="3"/>
      <c r="AO192" s="3"/>
      <c r="AP192" s="3"/>
      <c r="AQ192" s="3"/>
    </row>
    <row r="193" spans="1:43" ht="12.75">
      <c r="A193" s="3"/>
      <c r="B193" s="3"/>
      <c r="C193" s="3"/>
      <c r="F193" s="160">
        <f>SUM($J$5:$J140)</f>
        <v>250</v>
      </c>
      <c r="G193" s="116" t="s">
        <v>349</v>
      </c>
      <c r="I193" s="3"/>
      <c r="J193" s="3"/>
      <c r="M193" s="160">
        <f>SUM($Q$5:$Q140)</f>
        <v>0</v>
      </c>
      <c r="N193" s="116" t="s">
        <v>349</v>
      </c>
      <c r="P193" s="3"/>
      <c r="Q193" s="3"/>
      <c r="T193" s="160">
        <f>SUM($X$5:$X140)</f>
        <v>4650</v>
      </c>
      <c r="U193" s="116" t="s">
        <v>349</v>
      </c>
      <c r="W193" s="3"/>
      <c r="X193" s="3"/>
      <c r="Z193" s="160">
        <f>SUM($AD$5:$AD140)</f>
        <v>950</v>
      </c>
      <c r="AA193" s="116" t="s">
        <v>349</v>
      </c>
      <c r="AC193" s="3"/>
      <c r="AD193" s="3"/>
      <c r="AF193" s="160">
        <f>SUM($AJ$5:$AJ140)</f>
        <v>100</v>
      </c>
      <c r="AG193" s="116" t="s">
        <v>349</v>
      </c>
      <c r="AH193" s="3"/>
      <c r="AI193" s="3"/>
      <c r="AJ193" s="3"/>
      <c r="AL193" s="116"/>
      <c r="AM193" s="3"/>
      <c r="AO193" s="3"/>
      <c r="AP193" s="160">
        <f t="shared" si="8"/>
        <v>5950</v>
      </c>
      <c r="AQ193" s="3"/>
    </row>
    <row r="194" spans="6:42" ht="12.75">
      <c r="F194" s="116"/>
      <c r="M194" s="116"/>
      <c r="T194" s="116"/>
      <c r="AF194" s="116"/>
      <c r="AL194" s="116"/>
      <c r="AP194" s="116"/>
    </row>
    <row r="195" spans="6:42" ht="12.75">
      <c r="F195" s="116"/>
      <c r="G195" s="1"/>
      <c r="M195" s="116"/>
      <c r="N195" s="1"/>
      <c r="T195" s="116"/>
      <c r="U195" s="1"/>
      <c r="AA195" s="1"/>
      <c r="AF195" s="116"/>
      <c r="AG195" s="1"/>
      <c r="AL195" s="116"/>
      <c r="AM195" s="1"/>
      <c r="AP195" s="116"/>
    </row>
    <row r="197" spans="6:42" ht="12.75">
      <c r="F197" s="160"/>
      <c r="G197" s="1"/>
      <c r="M197" s="160"/>
      <c r="N197" s="1"/>
      <c r="T197" s="160"/>
      <c r="U197" s="1"/>
      <c r="Z197" s="160"/>
      <c r="AA197" s="1"/>
      <c r="AF197" s="160"/>
      <c r="AG197" s="1"/>
      <c r="AH197" s="3"/>
      <c r="AP197" s="160"/>
    </row>
  </sheetData>
  <sheetProtection/>
  <mergeCells count="12">
    <mergeCell ref="AT115:AU115"/>
    <mergeCell ref="AF3:AJ3"/>
    <mergeCell ref="T3:X3"/>
    <mergeCell ref="AQ3:AR3"/>
    <mergeCell ref="J1:T1"/>
    <mergeCell ref="AL3:AP3"/>
    <mergeCell ref="V2:X2"/>
    <mergeCell ref="Z3:AD3"/>
    <mergeCell ref="F3:J3"/>
    <mergeCell ref="B107:C108"/>
    <mergeCell ref="B75:C77"/>
    <mergeCell ref="M3:Q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5" r:id="rId1"/>
  <headerFooter alignWithMargins="0">
    <oddFooter>&amp;R&amp;24 2018</oddFooter>
  </headerFooter>
  <rowBreaks count="1" manualBreakCount="1">
    <brk id="67" max="4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Q200"/>
  <sheetViews>
    <sheetView zoomScale="80" zoomScaleNormal="80" zoomScaleSheetLayoutView="75" zoomScalePageLayoutView="0" workbookViewId="0" topLeftCell="A1">
      <pane xSplit="3" ySplit="4" topLeftCell="F5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AQ1" sqref="AQ1"/>
    </sheetView>
  </sheetViews>
  <sheetFormatPr defaultColWidth="9.00390625" defaultRowHeight="14.25"/>
  <cols>
    <col min="1" max="1" width="5.125" style="2" customWidth="1"/>
    <col min="2" max="2" width="4.50390625" style="2" customWidth="1"/>
    <col min="3" max="3" width="4.625" style="2" customWidth="1"/>
    <col min="4" max="4" width="4.625" style="1146" hidden="1" customWidth="1"/>
    <col min="5" max="5" width="11.25390625" style="1146" hidden="1" customWidth="1"/>
    <col min="6" max="6" width="9.75390625" style="1" customWidth="1"/>
    <col min="7" max="7" width="13.375" style="2" customWidth="1"/>
    <col min="8" max="8" width="3.125" style="3" customWidth="1"/>
    <col min="9" max="9" width="3.625" style="2" customWidth="1"/>
    <col min="10" max="10" width="5.125" style="2" customWidth="1"/>
    <col min="11" max="11" width="5.00390625" style="187" hidden="1" customWidth="1"/>
    <col min="12" max="12" width="11.25390625" style="187" hidden="1" customWidth="1"/>
    <col min="13" max="13" width="10.875" style="1" customWidth="1"/>
    <col min="14" max="14" width="11.625" style="2" customWidth="1"/>
    <col min="15" max="15" width="3.125" style="3" customWidth="1"/>
    <col min="16" max="16" width="3.625" style="2" customWidth="1"/>
    <col min="17" max="17" width="5.125" style="2" customWidth="1"/>
    <col min="18" max="18" width="5.25390625" style="187" hidden="1" customWidth="1"/>
    <col min="19" max="19" width="11.25390625" style="187" hidden="1" customWidth="1"/>
    <col min="20" max="20" width="11.00390625" style="1" customWidth="1"/>
    <col min="21" max="21" width="22.625" style="2" customWidth="1"/>
    <col min="22" max="22" width="3.125" style="3" customWidth="1"/>
    <col min="23" max="23" width="3.625" style="2" customWidth="1"/>
    <col min="24" max="24" width="5.75390625" style="2" customWidth="1"/>
    <col min="25" max="25" width="4.625" style="187" hidden="1" customWidth="1"/>
    <col min="26" max="26" width="8.50390625" style="116" customWidth="1"/>
    <col min="27" max="27" width="11.625" style="2" customWidth="1"/>
    <col min="28" max="28" width="3.125" style="3" customWidth="1"/>
    <col min="29" max="29" width="3.625" style="2" customWidth="1"/>
    <col min="30" max="30" width="5.125" style="2" customWidth="1"/>
    <col min="31" max="31" width="5.25390625" style="187" hidden="1" customWidth="1"/>
    <col min="32" max="32" width="6.75390625" style="1" customWidth="1"/>
    <col min="33" max="33" width="11.625" style="2" customWidth="1"/>
    <col min="34" max="34" width="3.125" style="2" customWidth="1"/>
    <col min="35" max="35" width="3.625" style="2" customWidth="1"/>
    <col min="36" max="36" width="5.25390625" style="2" customWidth="1"/>
    <col min="37" max="37" width="5.75390625" style="187" hidden="1" customWidth="1"/>
    <col min="38" max="38" width="6.125" style="1" customWidth="1"/>
    <col min="39" max="39" width="13.50390625" style="2" customWidth="1"/>
    <col min="40" max="40" width="3.125" style="3" customWidth="1"/>
    <col min="41" max="41" width="3.625" style="2" customWidth="1"/>
    <col min="42" max="42" width="5.125" style="2" customWidth="1"/>
    <col min="43" max="43" width="10.625" style="2" customWidth="1"/>
    <col min="44" max="16384" width="9.00390625" style="2" customWidth="1"/>
  </cols>
  <sheetData>
    <row r="1" spans="1:43" ht="19.5">
      <c r="A1" s="98" t="s">
        <v>347</v>
      </c>
      <c r="B1" s="98"/>
      <c r="C1" s="98"/>
      <c r="D1" s="1145"/>
      <c r="E1" s="1145"/>
      <c r="F1" s="767"/>
      <c r="G1" s="98"/>
      <c r="H1" s="98"/>
      <c r="I1" s="98"/>
      <c r="J1" s="2104" t="s">
        <v>712</v>
      </c>
      <c r="K1" s="2104"/>
      <c r="L1" s="2104"/>
      <c r="M1" s="2104"/>
      <c r="N1" s="2104"/>
      <c r="O1" s="2104"/>
      <c r="P1" s="2104"/>
      <c r="Q1" s="2104"/>
      <c r="R1" s="2104"/>
      <c r="S1" s="2104"/>
      <c r="T1" s="2104"/>
      <c r="U1" s="100"/>
      <c r="V1" s="99"/>
      <c r="W1" s="100"/>
      <c r="X1" s="100"/>
      <c r="Y1" s="223"/>
      <c r="Z1" s="102"/>
      <c r="AA1" s="101"/>
      <c r="AB1" s="99"/>
      <c r="AC1" s="100"/>
      <c r="AD1" s="100"/>
      <c r="AE1" s="223"/>
      <c r="AF1" s="1564" t="str">
        <f>Jan!AF1</f>
        <v>ORIGINAL( 16 MAY 2017)</v>
      </c>
      <c r="AG1" s="101"/>
      <c r="AH1" s="102"/>
      <c r="AI1" s="98"/>
      <c r="AJ1" s="100"/>
      <c r="AK1" s="223"/>
      <c r="AL1" s="98"/>
      <c r="AM1" s="100"/>
      <c r="AN1" s="101"/>
      <c r="AO1" s="98"/>
      <c r="AP1" s="98"/>
      <c r="AQ1" s="939">
        <v>2018</v>
      </c>
    </row>
    <row r="2" spans="1:36" ht="13.5" thickBot="1">
      <c r="A2" s="1"/>
      <c r="V2" s="2105"/>
      <c r="W2" s="2105"/>
      <c r="X2" s="2105"/>
      <c r="Y2" s="124"/>
      <c r="AE2" s="124"/>
      <c r="AF2" s="31"/>
      <c r="AG2" s="6"/>
      <c r="AH2" s="6"/>
      <c r="AI2" s="6"/>
      <c r="AJ2" s="6"/>
    </row>
    <row r="3" spans="1:43" ht="15" customHeight="1" thickTop="1">
      <c r="A3" s="417"/>
      <c r="B3" s="418"/>
      <c r="C3" s="419"/>
      <c r="D3" s="1147"/>
      <c r="E3" s="1147"/>
      <c r="F3" s="2132" t="s">
        <v>121</v>
      </c>
      <c r="G3" s="2132"/>
      <c r="H3" s="2132"/>
      <c r="I3" s="2132"/>
      <c r="J3" s="2133"/>
      <c r="K3" s="420"/>
      <c r="L3" s="701"/>
      <c r="M3" s="2132" t="s">
        <v>122</v>
      </c>
      <c r="N3" s="2132"/>
      <c r="O3" s="2132"/>
      <c r="P3" s="2132"/>
      <c r="Q3" s="2133"/>
      <c r="R3" s="420"/>
      <c r="S3" s="701"/>
      <c r="T3" s="2132" t="s">
        <v>123</v>
      </c>
      <c r="U3" s="2132"/>
      <c r="V3" s="2132"/>
      <c r="W3" s="2132"/>
      <c r="X3" s="2133"/>
      <c r="Y3" s="420"/>
      <c r="Z3" s="2132" t="s">
        <v>124</v>
      </c>
      <c r="AA3" s="2132"/>
      <c r="AB3" s="2132"/>
      <c r="AC3" s="2132"/>
      <c r="AD3" s="2133"/>
      <c r="AE3" s="420"/>
      <c r="AF3" s="2139" t="s">
        <v>311</v>
      </c>
      <c r="AG3" s="2132"/>
      <c r="AH3" s="2132"/>
      <c r="AI3" s="2132"/>
      <c r="AJ3" s="2140"/>
      <c r="AK3" s="420"/>
      <c r="AL3" s="2138" t="s">
        <v>4</v>
      </c>
      <c r="AM3" s="2138"/>
      <c r="AN3" s="2138"/>
      <c r="AO3" s="2138"/>
      <c r="AP3" s="2138"/>
      <c r="AQ3" s="1992" t="s">
        <v>371</v>
      </c>
    </row>
    <row r="4" spans="1:43" ht="13.5" thickBot="1">
      <c r="A4" s="421" t="s">
        <v>125</v>
      </c>
      <c r="B4" s="422" t="s">
        <v>126</v>
      </c>
      <c r="C4" s="423" t="s">
        <v>127</v>
      </c>
      <c r="D4" s="1148"/>
      <c r="E4" s="1148"/>
      <c r="F4" s="675" t="s">
        <v>128</v>
      </c>
      <c r="G4" s="424" t="s">
        <v>129</v>
      </c>
      <c r="H4" s="424" t="s">
        <v>130</v>
      </c>
      <c r="I4" s="422" t="s">
        <v>132</v>
      </c>
      <c r="J4" s="423" t="s">
        <v>131</v>
      </c>
      <c r="K4" s="425"/>
      <c r="L4" s="425"/>
      <c r="M4" s="752" t="s">
        <v>128</v>
      </c>
      <c r="N4" s="424" t="s">
        <v>129</v>
      </c>
      <c r="O4" s="424" t="s">
        <v>130</v>
      </c>
      <c r="P4" s="422" t="s">
        <v>132</v>
      </c>
      <c r="Q4" s="423" t="s">
        <v>131</v>
      </c>
      <c r="R4" s="422"/>
      <c r="S4" s="422"/>
      <c r="T4" s="675" t="s">
        <v>128</v>
      </c>
      <c r="U4" s="424" t="s">
        <v>129</v>
      </c>
      <c r="V4" s="424" t="s">
        <v>130</v>
      </c>
      <c r="W4" s="424" t="s">
        <v>132</v>
      </c>
      <c r="X4" s="423" t="s">
        <v>131</v>
      </c>
      <c r="Y4" s="422"/>
      <c r="Z4" s="675" t="s">
        <v>128</v>
      </c>
      <c r="AA4" s="424" t="s">
        <v>129</v>
      </c>
      <c r="AB4" s="424" t="s">
        <v>130</v>
      </c>
      <c r="AC4" s="424" t="s">
        <v>132</v>
      </c>
      <c r="AD4" s="426" t="s">
        <v>131</v>
      </c>
      <c r="AE4" s="422"/>
      <c r="AF4" s="675" t="s">
        <v>128</v>
      </c>
      <c r="AG4" s="424" t="s">
        <v>129</v>
      </c>
      <c r="AH4" s="424" t="s">
        <v>130</v>
      </c>
      <c r="AI4" s="424" t="s">
        <v>132</v>
      </c>
      <c r="AJ4" s="427" t="s">
        <v>131</v>
      </c>
      <c r="AK4" s="422"/>
      <c r="AL4" s="675" t="s">
        <v>128</v>
      </c>
      <c r="AM4" s="424" t="s">
        <v>129</v>
      </c>
      <c r="AN4" s="424" t="s">
        <v>130</v>
      </c>
      <c r="AO4" s="424" t="s">
        <v>132</v>
      </c>
      <c r="AP4" s="422" t="s">
        <v>131</v>
      </c>
      <c r="AQ4" s="1993" t="s">
        <v>128</v>
      </c>
    </row>
    <row r="5" spans="1:43" s="3" customFormat="1" ht="12.75">
      <c r="A5" s="28"/>
      <c r="B5" s="535">
        <v>1</v>
      </c>
      <c r="C5" s="536" t="s">
        <v>148</v>
      </c>
      <c r="D5" s="929" t="s">
        <v>148</v>
      </c>
      <c r="E5" s="929"/>
      <c r="F5" s="31" t="s">
        <v>149</v>
      </c>
      <c r="G5" s="577" t="s">
        <v>173</v>
      </c>
      <c r="H5" s="578"/>
      <c r="I5" s="578"/>
      <c r="J5" s="579"/>
      <c r="K5" s="124"/>
      <c r="L5" s="124"/>
      <c r="M5" s="31"/>
      <c r="N5" s="10"/>
      <c r="O5" s="11"/>
      <c r="P5" s="6"/>
      <c r="Q5" s="53"/>
      <c r="R5" s="124"/>
      <c r="S5" s="124"/>
      <c r="T5" s="31"/>
      <c r="U5" s="922"/>
      <c r="V5" s="661"/>
      <c r="W5" s="661"/>
      <c r="X5" s="662"/>
      <c r="Y5" s="124"/>
      <c r="Z5" s="31"/>
      <c r="AA5" s="10"/>
      <c r="AB5" s="11"/>
      <c r="AC5" s="11"/>
      <c r="AD5" s="53"/>
      <c r="AE5" s="124"/>
      <c r="AF5" s="248"/>
      <c r="AG5" s="13"/>
      <c r="AH5" s="13"/>
      <c r="AI5" s="11"/>
      <c r="AJ5" s="74"/>
      <c r="AK5" s="124" t="s">
        <v>148</v>
      </c>
      <c r="AL5" s="116" t="s">
        <v>150</v>
      </c>
      <c r="AM5" s="10" t="s">
        <v>300</v>
      </c>
      <c r="AN5" s="11"/>
      <c r="AO5" s="11"/>
      <c r="AP5" s="6"/>
      <c r="AQ5" s="165"/>
    </row>
    <row r="6" spans="1:43" s="3" customFormat="1" ht="12.75">
      <c r="A6" s="28" t="s">
        <v>354</v>
      </c>
      <c r="B6" s="376"/>
      <c r="C6" s="536"/>
      <c r="D6" s="929"/>
      <c r="E6" s="929"/>
      <c r="F6" s="31"/>
      <c r="G6" s="580" t="s">
        <v>136</v>
      </c>
      <c r="H6" s="548" t="s">
        <v>411</v>
      </c>
      <c r="I6" s="548">
        <v>10</v>
      </c>
      <c r="J6" s="550">
        <v>150</v>
      </c>
      <c r="K6" s="124"/>
      <c r="L6" s="124"/>
      <c r="M6" s="31"/>
      <c r="N6" s="10"/>
      <c r="O6" s="11"/>
      <c r="P6" s="6"/>
      <c r="Q6" s="53"/>
      <c r="R6" s="124"/>
      <c r="S6" s="124"/>
      <c r="T6" s="31"/>
      <c r="U6" s="156"/>
      <c r="V6" s="11"/>
      <c r="W6" s="11"/>
      <c r="X6" s="53"/>
      <c r="Y6" s="124"/>
      <c r="Z6" s="31"/>
      <c r="AA6" s="10"/>
      <c r="AB6" s="11"/>
      <c r="AC6" s="11"/>
      <c r="AD6" s="53"/>
      <c r="AE6" s="124"/>
      <c r="AF6" s="248"/>
      <c r="AG6" s="13"/>
      <c r="AH6" s="13"/>
      <c r="AI6" s="11"/>
      <c r="AJ6" s="74"/>
      <c r="AK6" s="124"/>
      <c r="AL6" s="116"/>
      <c r="AM6" s="10" t="s">
        <v>57</v>
      </c>
      <c r="AN6" s="11"/>
      <c r="AO6" s="11"/>
      <c r="AP6" s="9"/>
      <c r="AQ6" s="165"/>
    </row>
    <row r="7" spans="1:43" s="3" customFormat="1" ht="12.75">
      <c r="A7" s="28"/>
      <c r="B7" s="376"/>
      <c r="C7" s="536"/>
      <c r="D7" s="929"/>
      <c r="E7" s="929"/>
      <c r="F7" s="31"/>
      <c r="G7" s="646" t="s">
        <v>52</v>
      </c>
      <c r="H7" s="641" t="s">
        <v>410</v>
      </c>
      <c r="I7" s="641">
        <v>10</v>
      </c>
      <c r="J7" s="642">
        <v>150</v>
      </c>
      <c r="K7" s="124"/>
      <c r="L7" s="124"/>
      <c r="M7" s="31"/>
      <c r="N7" s="10"/>
      <c r="O7" s="11"/>
      <c r="P7" s="6"/>
      <c r="Q7" s="53"/>
      <c r="R7" s="124"/>
      <c r="S7" s="124"/>
      <c r="T7" s="31"/>
      <c r="U7" s="220"/>
      <c r="V7" s="11"/>
      <c r="W7" s="11"/>
      <c r="X7" s="53"/>
      <c r="Y7" s="124"/>
      <c r="Z7" s="31"/>
      <c r="AA7" s="10"/>
      <c r="AB7" s="11"/>
      <c r="AC7" s="11"/>
      <c r="AD7" s="53"/>
      <c r="AE7" s="124"/>
      <c r="AF7" s="248"/>
      <c r="AG7" s="13"/>
      <c r="AH7" s="13"/>
      <c r="AI7" s="11"/>
      <c r="AJ7" s="74"/>
      <c r="AK7" s="124"/>
      <c r="AL7" s="116"/>
      <c r="AM7" s="10">
        <v>2000</v>
      </c>
      <c r="AN7" s="11" t="s">
        <v>135</v>
      </c>
      <c r="AO7" s="11">
        <v>20</v>
      </c>
      <c r="AP7" s="9"/>
      <c r="AQ7" s="165"/>
    </row>
    <row r="8" spans="1:43" s="3" customFormat="1" ht="13.5" thickBot="1">
      <c r="A8" s="28"/>
      <c r="B8" s="376"/>
      <c r="C8" s="536"/>
      <c r="D8" s="929"/>
      <c r="E8" s="929"/>
      <c r="F8" s="31"/>
      <c r="G8" s="657"/>
      <c r="H8" s="658"/>
      <c r="I8" s="658"/>
      <c r="J8" s="659"/>
      <c r="K8" s="124"/>
      <c r="L8" s="124"/>
      <c r="M8" s="533"/>
      <c r="N8" s="10"/>
      <c r="O8" s="11"/>
      <c r="P8" s="6"/>
      <c r="Q8" s="53"/>
      <c r="R8" s="124"/>
      <c r="S8" s="124"/>
      <c r="T8" s="31"/>
      <c r="U8" s="220"/>
      <c r="V8" s="11"/>
      <c r="W8" s="11"/>
      <c r="X8" s="53"/>
      <c r="Y8" s="124"/>
      <c r="Z8" s="31"/>
      <c r="AA8" s="10"/>
      <c r="AB8" s="11"/>
      <c r="AC8" s="11"/>
      <c r="AD8" s="53"/>
      <c r="AE8" s="124"/>
      <c r="AF8" s="248"/>
      <c r="AG8" s="13"/>
      <c r="AH8" s="13"/>
      <c r="AI8" s="11"/>
      <c r="AJ8" s="74"/>
      <c r="AK8" s="124"/>
      <c r="AL8" s="116"/>
      <c r="AM8" s="10"/>
      <c r="AN8" s="11"/>
      <c r="AO8" s="11"/>
      <c r="AP8" s="9"/>
      <c r="AQ8" s="165"/>
    </row>
    <row r="9" spans="1:43" s="3" customFormat="1" ht="13.5" thickTop="1">
      <c r="A9" s="1162"/>
      <c r="B9" s="1599">
        <v>2</v>
      </c>
      <c r="C9" s="1600" t="s">
        <v>151</v>
      </c>
      <c r="D9" s="1199"/>
      <c r="E9" s="1199"/>
      <c r="F9" s="1110"/>
      <c r="G9" s="239"/>
      <c r="H9" s="228"/>
      <c r="I9" s="229"/>
      <c r="J9" s="230"/>
      <c r="K9" s="321"/>
      <c r="L9" s="240"/>
      <c r="M9" s="542"/>
      <c r="N9" s="239"/>
      <c r="O9" s="228"/>
      <c r="P9" s="229"/>
      <c r="Q9" s="230"/>
      <c r="R9" s="240" t="s">
        <v>151</v>
      </c>
      <c r="S9" s="240"/>
      <c r="T9" s="1110" t="s">
        <v>321</v>
      </c>
      <c r="U9" s="309"/>
      <c r="V9" s="228"/>
      <c r="W9" s="228"/>
      <c r="X9" s="310"/>
      <c r="Y9" s="240"/>
      <c r="Z9" s="676"/>
      <c r="AA9" s="239"/>
      <c r="AB9" s="228"/>
      <c r="AC9" s="228"/>
      <c r="AD9" s="230"/>
      <c r="AE9" s="240"/>
      <c r="AF9" s="676"/>
      <c r="AG9" s="311"/>
      <c r="AH9" s="155"/>
      <c r="AI9" s="228"/>
      <c r="AJ9" s="241"/>
      <c r="AK9" s="240"/>
      <c r="AL9" s="676"/>
      <c r="AM9" s="239"/>
      <c r="AN9" s="228"/>
      <c r="AO9" s="228"/>
      <c r="AP9" s="312"/>
      <c r="AQ9" s="1994"/>
    </row>
    <row r="10" spans="1:43" s="3" customFormat="1" ht="12.75">
      <c r="A10" s="28"/>
      <c r="B10" s="2098" t="s">
        <v>716</v>
      </c>
      <c r="C10" s="2099"/>
      <c r="D10" s="929"/>
      <c r="E10" s="929"/>
      <c r="F10" s="115"/>
      <c r="G10" s="10"/>
      <c r="H10" s="11"/>
      <c r="I10" s="6"/>
      <c r="J10" s="53"/>
      <c r="K10" s="124"/>
      <c r="L10" s="124"/>
      <c r="M10" s="31"/>
      <c r="N10" s="10"/>
      <c r="O10" s="11"/>
      <c r="P10" s="6"/>
      <c r="Q10" s="53"/>
      <c r="R10" s="124"/>
      <c r="S10" s="124"/>
      <c r="T10" s="31"/>
      <c r="U10" s="36"/>
      <c r="V10" s="11"/>
      <c r="W10" s="11"/>
      <c r="X10" s="59"/>
      <c r="Y10" s="124"/>
      <c r="Z10" s="31"/>
      <c r="AA10" s="10"/>
      <c r="AB10" s="11"/>
      <c r="AC10" s="11"/>
      <c r="AD10" s="53"/>
      <c r="AE10" s="124"/>
      <c r="AF10" s="248"/>
      <c r="AG10" s="15"/>
      <c r="AH10" s="13"/>
      <c r="AI10" s="11"/>
      <c r="AJ10" s="74"/>
      <c r="AK10" s="124"/>
      <c r="AL10" s="116"/>
      <c r="AM10" s="10"/>
      <c r="AN10" s="11"/>
      <c r="AO10" s="11"/>
      <c r="AP10" s="62"/>
      <c r="AQ10" s="1989"/>
    </row>
    <row r="11" spans="1:43" s="18" customFormat="1" ht="12.75">
      <c r="A11" s="28"/>
      <c r="B11" s="2102"/>
      <c r="C11" s="2103"/>
      <c r="D11" s="930"/>
      <c r="E11" s="930"/>
      <c r="F11" s="678"/>
      <c r="G11" s="17"/>
      <c r="H11" s="19"/>
      <c r="J11" s="56"/>
      <c r="K11" s="125"/>
      <c r="L11" s="125"/>
      <c r="M11" s="365"/>
      <c r="N11" s="157"/>
      <c r="O11" s="280"/>
      <c r="P11" s="282"/>
      <c r="Q11" s="281"/>
      <c r="R11" s="125"/>
      <c r="S11" s="125"/>
      <c r="T11" s="365"/>
      <c r="U11" s="37"/>
      <c r="V11" s="19"/>
      <c r="W11" s="19"/>
      <c r="X11" s="56"/>
      <c r="Y11" s="125"/>
      <c r="Z11" s="365"/>
      <c r="AA11" s="17"/>
      <c r="AB11" s="19"/>
      <c r="AC11" s="19"/>
      <c r="AD11" s="56"/>
      <c r="AE11" s="125"/>
      <c r="AF11" s="532"/>
      <c r="AG11" s="21"/>
      <c r="AH11" s="21"/>
      <c r="AI11" s="19"/>
      <c r="AJ11" s="192"/>
      <c r="AK11" s="125"/>
      <c r="AL11" s="365"/>
      <c r="AM11" s="17"/>
      <c r="AN11" s="19"/>
      <c r="AO11" s="19"/>
      <c r="AQ11" s="166"/>
    </row>
    <row r="12" spans="1:43" s="3" customFormat="1" ht="12.75">
      <c r="A12" s="28"/>
      <c r="B12" s="535">
        <v>3</v>
      </c>
      <c r="C12" s="536" t="s">
        <v>134</v>
      </c>
      <c r="D12" s="929"/>
      <c r="E12" s="929"/>
      <c r="F12" s="115"/>
      <c r="G12" s="10"/>
      <c r="H12" s="11"/>
      <c r="I12" s="6"/>
      <c r="J12" s="53"/>
      <c r="K12" s="124" t="s">
        <v>134</v>
      </c>
      <c r="L12" s="124"/>
      <c r="M12" s="374" t="s">
        <v>152</v>
      </c>
      <c r="N12" s="15"/>
      <c r="O12" s="11"/>
      <c r="P12" s="6"/>
      <c r="Q12" s="53"/>
      <c r="R12" s="124"/>
      <c r="S12" s="124"/>
      <c r="T12" s="248"/>
      <c r="U12" s="156"/>
      <c r="V12" s="276"/>
      <c r="W12" s="277"/>
      <c r="X12" s="278"/>
      <c r="Y12" s="124"/>
      <c r="Z12" s="31"/>
      <c r="AA12" s="10"/>
      <c r="AB12" s="11"/>
      <c r="AC12" s="11"/>
      <c r="AD12" s="195"/>
      <c r="AE12" s="124"/>
      <c r="AF12" s="248"/>
      <c r="AG12" s="13"/>
      <c r="AH12" s="13"/>
      <c r="AI12" s="11"/>
      <c r="AJ12" s="74"/>
      <c r="AK12" s="130"/>
      <c r="AL12" s="116"/>
      <c r="AM12" s="10"/>
      <c r="AN12" s="11"/>
      <c r="AO12" s="11"/>
      <c r="AP12" s="6"/>
      <c r="AQ12" s="165"/>
    </row>
    <row r="13" spans="1:43" s="3" customFormat="1" ht="12.75">
      <c r="A13" s="28"/>
      <c r="B13" s="376"/>
      <c r="C13" s="536"/>
      <c r="D13" s="929"/>
      <c r="E13" s="929"/>
      <c r="F13" s="115"/>
      <c r="G13" s="10"/>
      <c r="H13" s="11"/>
      <c r="I13" s="6"/>
      <c r="J13" s="53"/>
      <c r="K13" s="124"/>
      <c r="L13" s="124"/>
      <c r="M13" s="891"/>
      <c r="N13" s="15"/>
      <c r="O13" s="11"/>
      <c r="P13" s="6"/>
      <c r="Q13" s="53"/>
      <c r="R13" s="124"/>
      <c r="S13" s="124"/>
      <c r="T13" s="31"/>
      <c r="U13" s="156"/>
      <c r="V13" s="276"/>
      <c r="W13" s="277"/>
      <c r="X13" s="278"/>
      <c r="Y13" s="124"/>
      <c r="Z13" s="31"/>
      <c r="AA13" s="10"/>
      <c r="AB13" s="11"/>
      <c r="AC13" s="11"/>
      <c r="AD13" s="195"/>
      <c r="AE13" s="124"/>
      <c r="AF13" s="248"/>
      <c r="AG13" s="13"/>
      <c r="AH13" s="13"/>
      <c r="AI13" s="11"/>
      <c r="AJ13" s="74"/>
      <c r="AK13" s="130"/>
      <c r="AL13" s="116"/>
      <c r="AM13" s="10"/>
      <c r="AN13" s="11"/>
      <c r="AO13" s="11"/>
      <c r="AP13" s="6"/>
      <c r="AQ13" s="165"/>
    </row>
    <row r="14" spans="1:43" s="18" customFormat="1" ht="12.75">
      <c r="A14" s="28"/>
      <c r="B14" s="783"/>
      <c r="C14" s="864"/>
      <c r="D14" s="930"/>
      <c r="E14" s="930"/>
      <c r="F14" s="115"/>
      <c r="G14" s="17"/>
      <c r="H14" s="19"/>
      <c r="J14" s="56"/>
      <c r="K14" s="125"/>
      <c r="L14" s="125"/>
      <c r="M14" s="1023"/>
      <c r="N14" s="30"/>
      <c r="O14" s="19"/>
      <c r="Q14" s="56"/>
      <c r="R14" s="125"/>
      <c r="S14" s="125"/>
      <c r="T14" s="365"/>
      <c r="U14" s="156"/>
      <c r="V14" s="276"/>
      <c r="W14" s="277"/>
      <c r="X14" s="297"/>
      <c r="Y14" s="125"/>
      <c r="Z14" s="365"/>
      <c r="AA14" s="17"/>
      <c r="AB14" s="19"/>
      <c r="AC14" s="19"/>
      <c r="AD14" s="196"/>
      <c r="AE14" s="125"/>
      <c r="AF14" s="532"/>
      <c r="AG14" s="21"/>
      <c r="AH14" s="21"/>
      <c r="AI14" s="19"/>
      <c r="AJ14" s="192"/>
      <c r="AK14" s="131"/>
      <c r="AL14" s="365"/>
      <c r="AM14" s="17"/>
      <c r="AN14" s="19"/>
      <c r="AO14" s="19"/>
      <c r="AQ14" s="166"/>
    </row>
    <row r="15" spans="1:43" s="3" customFormat="1" ht="12.75">
      <c r="A15" s="28"/>
      <c r="B15" s="535">
        <v>4</v>
      </c>
      <c r="C15" s="536" t="s">
        <v>137</v>
      </c>
      <c r="D15" s="929"/>
      <c r="E15" s="929"/>
      <c r="F15" s="867"/>
      <c r="G15" s="15"/>
      <c r="H15" s="11"/>
      <c r="I15" s="6"/>
      <c r="J15" s="53"/>
      <c r="K15" s="124"/>
      <c r="L15" s="124"/>
      <c r="M15" s="115"/>
      <c r="N15" s="10"/>
      <c r="O15" s="11"/>
      <c r="P15" s="6"/>
      <c r="Q15" s="53"/>
      <c r="R15" s="124"/>
      <c r="S15" s="124"/>
      <c r="T15" s="31"/>
      <c r="U15" s="232"/>
      <c r="V15" s="94"/>
      <c r="W15" s="94"/>
      <c r="X15" s="96"/>
      <c r="Y15" s="124" t="s">
        <v>137</v>
      </c>
      <c r="Z15" s="116" t="s">
        <v>551</v>
      </c>
      <c r="AA15" s="10"/>
      <c r="AB15" s="11"/>
      <c r="AC15" s="11"/>
      <c r="AD15" s="53"/>
      <c r="AE15" s="124"/>
      <c r="AF15" s="248"/>
      <c r="AG15" s="13"/>
      <c r="AH15" s="13"/>
      <c r="AI15" s="11"/>
      <c r="AJ15" s="74"/>
      <c r="AK15" s="124"/>
      <c r="AL15" s="116"/>
      <c r="AM15" s="10"/>
      <c r="AN15" s="11"/>
      <c r="AO15" s="11"/>
      <c r="AP15" s="6"/>
      <c r="AQ15" s="165"/>
    </row>
    <row r="16" spans="1:43" s="3" customFormat="1" ht="12.75">
      <c r="A16" s="28"/>
      <c r="B16" s="376"/>
      <c r="C16" s="536"/>
      <c r="D16" s="929"/>
      <c r="E16" s="929"/>
      <c r="F16" s="805"/>
      <c r="G16" s="15"/>
      <c r="H16" s="11"/>
      <c r="I16" s="6"/>
      <c r="J16" s="53"/>
      <c r="K16" s="124"/>
      <c r="L16" s="124"/>
      <c r="M16" s="31"/>
      <c r="N16" s="10"/>
      <c r="O16" s="11"/>
      <c r="P16" s="6"/>
      <c r="Q16" s="53"/>
      <c r="R16" s="124"/>
      <c r="S16" s="124"/>
      <c r="T16" s="31"/>
      <c r="U16" s="36"/>
      <c r="V16" s="11"/>
      <c r="W16" s="11"/>
      <c r="X16" s="53"/>
      <c r="Y16" s="124"/>
      <c r="Z16" s="31"/>
      <c r="AA16" s="10"/>
      <c r="AB16" s="11"/>
      <c r="AC16" s="11"/>
      <c r="AD16" s="53"/>
      <c r="AE16" s="124"/>
      <c r="AF16" s="248"/>
      <c r="AG16" s="13"/>
      <c r="AH16" s="13"/>
      <c r="AI16" s="11"/>
      <c r="AJ16" s="74"/>
      <c r="AK16" s="124"/>
      <c r="AL16" s="116"/>
      <c r="AM16" s="10"/>
      <c r="AN16" s="11"/>
      <c r="AO16" s="11"/>
      <c r="AP16" s="6"/>
      <c r="AQ16" s="165"/>
    </row>
    <row r="17" spans="1:43" s="18" customFormat="1" ht="12.75">
      <c r="A17" s="28"/>
      <c r="B17" s="783"/>
      <c r="C17" s="864"/>
      <c r="D17" s="930"/>
      <c r="E17" s="930"/>
      <c r="F17" s="1124"/>
      <c r="G17" s="30"/>
      <c r="H17" s="19"/>
      <c r="J17" s="56"/>
      <c r="K17" s="125"/>
      <c r="L17" s="125"/>
      <c r="M17" s="365"/>
      <c r="N17" s="17"/>
      <c r="O17" s="19"/>
      <c r="Q17" s="56"/>
      <c r="R17" s="125"/>
      <c r="S17" s="125"/>
      <c r="T17" s="365"/>
      <c r="U17" s="37"/>
      <c r="V17" s="19"/>
      <c r="W17" s="19"/>
      <c r="X17" s="56"/>
      <c r="Y17" s="125"/>
      <c r="Z17" s="365"/>
      <c r="AA17" s="17"/>
      <c r="AB17" s="19"/>
      <c r="AC17" s="19"/>
      <c r="AD17" s="56"/>
      <c r="AE17" s="125"/>
      <c r="AF17" s="532"/>
      <c r="AG17" s="21"/>
      <c r="AH17" s="21"/>
      <c r="AI17" s="19"/>
      <c r="AJ17" s="192"/>
      <c r="AK17" s="125"/>
      <c r="AL17" s="365"/>
      <c r="AM17" s="17"/>
      <c r="AN17" s="19"/>
      <c r="AO17" s="19"/>
      <c r="AQ17" s="166"/>
    </row>
    <row r="18" spans="1:43" s="3" customFormat="1" ht="12.75">
      <c r="A18" s="28"/>
      <c r="B18" s="535">
        <v>5</v>
      </c>
      <c r="C18" s="536" t="s">
        <v>140</v>
      </c>
      <c r="D18" s="929"/>
      <c r="E18" s="929"/>
      <c r="F18" s="115"/>
      <c r="G18" s="10"/>
      <c r="H18" s="11"/>
      <c r="I18" s="6"/>
      <c r="J18" s="53"/>
      <c r="K18" s="124"/>
      <c r="L18" s="124"/>
      <c r="M18" s="31"/>
      <c r="N18" s="10"/>
      <c r="O18" s="11"/>
      <c r="P18" s="6"/>
      <c r="Q18" s="53"/>
      <c r="R18" s="124" t="s">
        <v>140</v>
      </c>
      <c r="S18" s="124"/>
      <c r="T18" s="31" t="s">
        <v>396</v>
      </c>
      <c r="U18" s="36"/>
      <c r="V18" s="11"/>
      <c r="W18" s="11"/>
      <c r="X18" s="53"/>
      <c r="Y18" s="124"/>
      <c r="Z18" s="31"/>
      <c r="AA18" s="10"/>
      <c r="AB18" s="11"/>
      <c r="AC18" s="11"/>
      <c r="AD18" s="53"/>
      <c r="AE18" s="124"/>
      <c r="AF18" s="248"/>
      <c r="AG18" s="13"/>
      <c r="AH18" s="13"/>
      <c r="AI18" s="11"/>
      <c r="AJ18" s="74"/>
      <c r="AK18" s="124"/>
      <c r="AL18" s="116"/>
      <c r="AM18" s="10"/>
      <c r="AN18" s="11"/>
      <c r="AO18" s="11"/>
      <c r="AP18" s="6"/>
      <c r="AQ18" s="165"/>
    </row>
    <row r="19" spans="1:43" s="3" customFormat="1" ht="12.75">
      <c r="A19" s="28"/>
      <c r="B19" s="376"/>
      <c r="C19" s="536"/>
      <c r="D19" s="929"/>
      <c r="E19" s="929"/>
      <c r="F19" s="115"/>
      <c r="G19" s="10"/>
      <c r="H19" s="11"/>
      <c r="I19" s="6"/>
      <c r="J19" s="53"/>
      <c r="K19" s="124"/>
      <c r="L19" s="124"/>
      <c r="M19" s="31"/>
      <c r="N19" s="10"/>
      <c r="O19" s="11"/>
      <c r="P19" s="6"/>
      <c r="Q19" s="53"/>
      <c r="R19" s="124"/>
      <c r="S19" s="124"/>
      <c r="T19" s="31"/>
      <c r="U19" s="36"/>
      <c r="V19" s="11"/>
      <c r="W19" s="11"/>
      <c r="X19" s="53"/>
      <c r="Y19" s="124"/>
      <c r="Z19" s="31"/>
      <c r="AA19" s="10"/>
      <c r="AB19" s="11"/>
      <c r="AC19" s="11"/>
      <c r="AD19" s="53"/>
      <c r="AE19" s="124"/>
      <c r="AF19" s="248"/>
      <c r="AG19" s="13"/>
      <c r="AH19" s="13"/>
      <c r="AI19" s="11"/>
      <c r="AJ19" s="74"/>
      <c r="AK19" s="124"/>
      <c r="AL19" s="116"/>
      <c r="AM19" s="10"/>
      <c r="AN19" s="11"/>
      <c r="AO19" s="11"/>
      <c r="AP19" s="6"/>
      <c r="AQ19" s="165"/>
    </row>
    <row r="20" spans="1:43" s="18" customFormat="1" ht="12.75">
      <c r="A20" s="28"/>
      <c r="B20" s="783"/>
      <c r="C20" s="864"/>
      <c r="D20" s="930"/>
      <c r="E20" s="930"/>
      <c r="F20" s="678"/>
      <c r="G20" s="17"/>
      <c r="H20" s="19"/>
      <c r="J20" s="56"/>
      <c r="K20" s="125"/>
      <c r="L20" s="125"/>
      <c r="M20" s="365"/>
      <c r="N20" s="17"/>
      <c r="O20" s="19"/>
      <c r="Q20" s="56"/>
      <c r="R20" s="125"/>
      <c r="S20" s="125"/>
      <c r="T20" s="365"/>
      <c r="U20" s="37"/>
      <c r="V20" s="19"/>
      <c r="W20" s="19"/>
      <c r="X20" s="56"/>
      <c r="Y20" s="125"/>
      <c r="Z20" s="365"/>
      <c r="AA20" s="17"/>
      <c r="AB20" s="19"/>
      <c r="AC20" s="19"/>
      <c r="AD20" s="56"/>
      <c r="AE20" s="125"/>
      <c r="AF20" s="532"/>
      <c r="AG20" s="21"/>
      <c r="AH20" s="21"/>
      <c r="AI20" s="19"/>
      <c r="AJ20" s="192"/>
      <c r="AK20" s="125"/>
      <c r="AL20" s="365"/>
      <c r="AM20" s="17"/>
      <c r="AN20" s="19"/>
      <c r="AO20" s="19"/>
      <c r="AQ20" s="166"/>
    </row>
    <row r="21" spans="1:43" s="3" customFormat="1" ht="12.75">
      <c r="A21" s="28"/>
      <c r="B21" s="1125">
        <v>6</v>
      </c>
      <c r="C21" s="536" t="s">
        <v>142</v>
      </c>
      <c r="D21" s="929" t="s">
        <v>142</v>
      </c>
      <c r="E21" s="929" t="s">
        <v>559</v>
      </c>
      <c r="F21" s="115" t="s">
        <v>537</v>
      </c>
      <c r="G21" s="768"/>
      <c r="H21" s="787"/>
      <c r="I21" s="788"/>
      <c r="J21" s="755"/>
      <c r="K21" s="124"/>
      <c r="L21" s="124"/>
      <c r="M21" s="31"/>
      <c r="N21" s="10"/>
      <c r="O21" s="11"/>
      <c r="P21" s="6"/>
      <c r="Q21" s="53"/>
      <c r="R21" s="124"/>
      <c r="S21" s="124"/>
      <c r="T21" s="115"/>
      <c r="U21" s="779"/>
      <c r="V21" s="548"/>
      <c r="W21" s="548"/>
      <c r="X21" s="550"/>
      <c r="Y21" s="124" t="s">
        <v>142</v>
      </c>
      <c r="Z21" s="116" t="s">
        <v>551</v>
      </c>
      <c r="AA21" s="1300"/>
      <c r="AB21" s="376"/>
      <c r="AC21" s="376"/>
      <c r="AD21" s="363"/>
      <c r="AE21" s="124"/>
      <c r="AF21" s="248"/>
      <c r="AG21" s="13"/>
      <c r="AH21" s="13"/>
      <c r="AI21" s="11"/>
      <c r="AJ21" s="74"/>
      <c r="AK21" s="124"/>
      <c r="AL21" s="116"/>
      <c r="AM21" s="10"/>
      <c r="AN21" s="11"/>
      <c r="AO21" s="11"/>
      <c r="AP21" s="6"/>
      <c r="AQ21" s="165"/>
    </row>
    <row r="22" spans="1:43" s="3" customFormat="1" ht="12.75">
      <c r="A22" s="28"/>
      <c r="B22" s="1125"/>
      <c r="C22" s="536"/>
      <c r="D22" s="929"/>
      <c r="E22" s="929"/>
      <c r="F22" s="115" t="s">
        <v>269</v>
      </c>
      <c r="G22" s="789"/>
      <c r="H22" s="790"/>
      <c r="I22" s="791"/>
      <c r="J22" s="756"/>
      <c r="K22" s="124"/>
      <c r="L22" s="124"/>
      <c r="M22" s="31"/>
      <c r="N22" s="10"/>
      <c r="O22" s="11"/>
      <c r="P22" s="6"/>
      <c r="Q22" s="53"/>
      <c r="R22" s="124"/>
      <c r="S22" s="124"/>
      <c r="T22" s="805"/>
      <c r="U22" s="779"/>
      <c r="V22" s="548"/>
      <c r="W22" s="548"/>
      <c r="X22" s="550"/>
      <c r="Y22" s="124"/>
      <c r="Z22" s="31"/>
      <c r="AA22" s="1300"/>
      <c r="AB22" s="376"/>
      <c r="AC22" s="376"/>
      <c r="AD22" s="363"/>
      <c r="AE22" s="124"/>
      <c r="AF22" s="248"/>
      <c r="AG22" s="13"/>
      <c r="AH22" s="13"/>
      <c r="AI22" s="11"/>
      <c r="AJ22" s="74"/>
      <c r="AK22" s="124"/>
      <c r="AL22" s="116"/>
      <c r="AM22" s="10"/>
      <c r="AN22" s="11"/>
      <c r="AO22" s="11"/>
      <c r="AP22" s="6"/>
      <c r="AQ22" s="165"/>
    </row>
    <row r="23" spans="1:43" s="3" customFormat="1" ht="12.75">
      <c r="A23" s="28"/>
      <c r="B23" s="1125"/>
      <c r="C23" s="536"/>
      <c r="D23" s="929"/>
      <c r="E23" s="929"/>
      <c r="F23" s="115"/>
      <c r="G23" s="789"/>
      <c r="H23" s="790"/>
      <c r="I23" s="791"/>
      <c r="J23" s="990"/>
      <c r="K23" s="124"/>
      <c r="L23" s="124"/>
      <c r="M23" s="31"/>
      <c r="N23" s="10"/>
      <c r="O23" s="11"/>
      <c r="P23" s="6"/>
      <c r="Q23" s="53"/>
      <c r="R23" s="124"/>
      <c r="S23" s="124"/>
      <c r="T23" s="115"/>
      <c r="U23" s="779"/>
      <c r="V23" s="548"/>
      <c r="W23" s="548"/>
      <c r="X23" s="550"/>
      <c r="Y23" s="124"/>
      <c r="Z23" s="31"/>
      <c r="AA23" s="1300"/>
      <c r="AB23" s="376"/>
      <c r="AC23" s="376"/>
      <c r="AD23" s="363"/>
      <c r="AE23" s="124"/>
      <c r="AF23" s="248"/>
      <c r="AG23" s="13"/>
      <c r="AH23" s="13"/>
      <c r="AI23" s="11"/>
      <c r="AJ23" s="74"/>
      <c r="AK23" s="124"/>
      <c r="AL23" s="116"/>
      <c r="AM23" s="10"/>
      <c r="AN23" s="11"/>
      <c r="AO23" s="11"/>
      <c r="AP23" s="6"/>
      <c r="AQ23" s="165"/>
    </row>
    <row r="24" spans="1:43" s="18" customFormat="1" ht="12.75">
      <c r="A24" s="28"/>
      <c r="B24" s="783"/>
      <c r="C24" s="864"/>
      <c r="D24" s="930"/>
      <c r="E24" s="930"/>
      <c r="F24" s="678"/>
      <c r="G24" s="792"/>
      <c r="H24" s="793"/>
      <c r="I24" s="794"/>
      <c r="J24" s="795"/>
      <c r="K24" s="125"/>
      <c r="L24" s="125"/>
      <c r="M24" s="31"/>
      <c r="N24" s="17"/>
      <c r="O24" s="19"/>
      <c r="Q24" s="56"/>
      <c r="R24" s="125"/>
      <c r="S24" s="125"/>
      <c r="T24" s="678"/>
      <c r="U24" s="806"/>
      <c r="V24" s="565"/>
      <c r="W24" s="565"/>
      <c r="X24" s="587"/>
      <c r="Y24" s="125"/>
      <c r="Z24" s="365"/>
      <c r="AA24" s="1301"/>
      <c r="AB24" s="783"/>
      <c r="AC24" s="783"/>
      <c r="AD24" s="784"/>
      <c r="AE24" s="125"/>
      <c r="AF24" s="532"/>
      <c r="AG24" s="21"/>
      <c r="AH24" s="21"/>
      <c r="AI24" s="19"/>
      <c r="AJ24" s="192"/>
      <c r="AK24" s="125"/>
      <c r="AL24" s="365"/>
      <c r="AM24" s="17"/>
      <c r="AN24" s="19"/>
      <c r="AO24" s="19"/>
      <c r="AQ24" s="1995"/>
    </row>
    <row r="25" spans="1:43" s="3" customFormat="1" ht="12.75">
      <c r="A25" s="28"/>
      <c r="B25" s="376">
        <v>7</v>
      </c>
      <c r="C25" s="536" t="s">
        <v>144</v>
      </c>
      <c r="D25" s="929"/>
      <c r="E25" s="929"/>
      <c r="F25" s="115"/>
      <c r="G25" s="768"/>
      <c r="H25" s="787"/>
      <c r="I25" s="1034"/>
      <c r="J25" s="1312"/>
      <c r="K25" s="124" t="s">
        <v>144</v>
      </c>
      <c r="L25" s="124"/>
      <c r="M25" s="867" t="s">
        <v>503</v>
      </c>
      <c r="N25" s="974"/>
      <c r="O25" s="798"/>
      <c r="P25" s="799"/>
      <c r="Q25" s="800"/>
      <c r="R25" s="124" t="s">
        <v>144</v>
      </c>
      <c r="S25" s="124"/>
      <c r="T25" s="1151" t="s">
        <v>322</v>
      </c>
      <c r="U25" s="607" t="s">
        <v>277</v>
      </c>
      <c r="V25" s="608" t="s">
        <v>145</v>
      </c>
      <c r="W25" s="608">
        <v>18</v>
      </c>
      <c r="X25" s="991">
        <v>2000</v>
      </c>
      <c r="Y25" s="124"/>
      <c r="Z25" s="31"/>
      <c r="AA25" s="10"/>
      <c r="AB25" s="11"/>
      <c r="AC25" s="11"/>
      <c r="AD25" s="53"/>
      <c r="AE25" s="124"/>
      <c r="AF25" s="248"/>
      <c r="AG25" s="13"/>
      <c r="AH25" s="13"/>
      <c r="AI25" s="11"/>
      <c r="AJ25" s="74"/>
      <c r="AK25" s="124" t="s">
        <v>144</v>
      </c>
      <c r="AL25" s="116" t="s">
        <v>246</v>
      </c>
      <c r="AM25" s="10"/>
      <c r="AN25" s="11"/>
      <c r="AO25" s="11"/>
      <c r="AP25" s="6"/>
      <c r="AQ25" s="165"/>
    </row>
    <row r="26" spans="1:43" s="3" customFormat="1" ht="12.75">
      <c r="A26" s="28"/>
      <c r="B26" s="376"/>
      <c r="C26" s="536"/>
      <c r="D26" s="929"/>
      <c r="E26" s="929"/>
      <c r="F26" s="115"/>
      <c r="G26" s="768"/>
      <c r="H26" s="787"/>
      <c r="I26" s="787"/>
      <c r="J26" s="755"/>
      <c r="K26" s="124"/>
      <c r="L26" s="124"/>
      <c r="M26" s="805"/>
      <c r="N26" s="974"/>
      <c r="O26" s="798"/>
      <c r="P26" s="799"/>
      <c r="Q26" s="800"/>
      <c r="R26" s="124"/>
      <c r="S26" s="124"/>
      <c r="T26" s="1151" t="s">
        <v>113</v>
      </c>
      <c r="U26" s="576" t="s">
        <v>783</v>
      </c>
      <c r="V26" s="552"/>
      <c r="W26" s="552"/>
      <c r="X26" s="559"/>
      <c r="Y26" s="124"/>
      <c r="Z26" s="31"/>
      <c r="AA26" s="10"/>
      <c r="AB26" s="11"/>
      <c r="AC26" s="11"/>
      <c r="AD26" s="53"/>
      <c r="AE26" s="124"/>
      <c r="AF26" s="248"/>
      <c r="AG26" s="13"/>
      <c r="AH26" s="13"/>
      <c r="AI26" s="11"/>
      <c r="AJ26" s="74"/>
      <c r="AK26" s="124"/>
      <c r="AL26" s="116"/>
      <c r="AM26" s="10"/>
      <c r="AN26" s="11"/>
      <c r="AO26" s="11"/>
      <c r="AP26" s="6"/>
      <c r="AQ26" s="165"/>
    </row>
    <row r="27" spans="1:43" s="3" customFormat="1" ht="12.75">
      <c r="A27" s="28"/>
      <c r="B27" s="376"/>
      <c r="C27" s="536"/>
      <c r="D27" s="929"/>
      <c r="E27" s="929"/>
      <c r="F27" s="115"/>
      <c r="G27" s="768"/>
      <c r="H27" s="787"/>
      <c r="I27" s="787"/>
      <c r="J27" s="755"/>
      <c r="K27" s="124"/>
      <c r="L27" s="124"/>
      <c r="M27" s="805"/>
      <c r="N27" s="974"/>
      <c r="O27" s="798"/>
      <c r="P27" s="799"/>
      <c r="Q27" s="800"/>
      <c r="R27" s="124"/>
      <c r="S27" s="124"/>
      <c r="T27" s="1151" t="s">
        <v>379</v>
      </c>
      <c r="U27" s="576" t="s">
        <v>784</v>
      </c>
      <c r="V27" s="552" t="s">
        <v>145</v>
      </c>
      <c r="W27" s="552">
        <v>16</v>
      </c>
      <c r="X27" s="559">
        <v>1000</v>
      </c>
      <c r="Y27" s="124"/>
      <c r="Z27" s="31"/>
      <c r="AA27" s="10"/>
      <c r="AB27" s="11"/>
      <c r="AC27" s="11"/>
      <c r="AD27" s="53"/>
      <c r="AE27" s="124"/>
      <c r="AF27" s="248"/>
      <c r="AG27" s="13"/>
      <c r="AH27" s="13"/>
      <c r="AI27" s="11"/>
      <c r="AJ27" s="74"/>
      <c r="AK27" s="124"/>
      <c r="AL27" s="116"/>
      <c r="AM27" s="10"/>
      <c r="AN27" s="11"/>
      <c r="AO27" s="11"/>
      <c r="AP27" s="6"/>
      <c r="AQ27" s="165"/>
    </row>
    <row r="28" spans="1:43" s="3" customFormat="1" ht="12.75">
      <c r="A28" s="28"/>
      <c r="B28" s="376"/>
      <c r="C28" s="536"/>
      <c r="D28" s="929"/>
      <c r="E28" s="929"/>
      <c r="F28" s="115"/>
      <c r="G28" s="768"/>
      <c r="H28" s="787"/>
      <c r="I28" s="787"/>
      <c r="J28" s="755"/>
      <c r="K28" s="124"/>
      <c r="L28" s="124"/>
      <c r="M28" s="805"/>
      <c r="N28" s="974"/>
      <c r="O28" s="798"/>
      <c r="P28" s="799"/>
      <c r="Q28" s="800"/>
      <c r="R28" s="124"/>
      <c r="S28" s="124"/>
      <c r="T28" s="31"/>
      <c r="U28" s="1997" t="s">
        <v>785</v>
      </c>
      <c r="V28" s="608"/>
      <c r="W28" s="608"/>
      <c r="X28" s="981"/>
      <c r="Y28" s="124"/>
      <c r="Z28" s="31"/>
      <c r="AA28" s="10"/>
      <c r="AB28" s="11"/>
      <c r="AC28" s="11"/>
      <c r="AD28" s="53"/>
      <c r="AE28" s="124"/>
      <c r="AF28" s="248"/>
      <c r="AG28" s="13"/>
      <c r="AH28" s="13"/>
      <c r="AI28" s="11"/>
      <c r="AJ28" s="74"/>
      <c r="AK28" s="124"/>
      <c r="AL28" s="116"/>
      <c r="AM28" s="10"/>
      <c r="AN28" s="11"/>
      <c r="AO28" s="11"/>
      <c r="AP28" s="6"/>
      <c r="AQ28" s="165"/>
    </row>
    <row r="29" spans="1:43" s="3" customFormat="1" ht="12.75">
      <c r="A29" s="28"/>
      <c r="B29" s="376"/>
      <c r="C29" s="536"/>
      <c r="D29" s="929"/>
      <c r="E29" s="929"/>
      <c r="F29" s="115"/>
      <c r="G29" s="768"/>
      <c r="H29" s="787"/>
      <c r="I29" s="787"/>
      <c r="J29" s="755"/>
      <c r="K29" s="124"/>
      <c r="L29" s="124"/>
      <c r="M29" s="805"/>
      <c r="N29" s="974"/>
      <c r="O29" s="798"/>
      <c r="P29" s="799"/>
      <c r="Q29" s="800"/>
      <c r="R29" s="124"/>
      <c r="S29" s="124"/>
      <c r="T29" s="31"/>
      <c r="U29" s="1997" t="s">
        <v>508</v>
      </c>
      <c r="V29" s="608" t="s">
        <v>145</v>
      </c>
      <c r="W29" s="608">
        <v>18</v>
      </c>
      <c r="X29" s="991">
        <v>1000</v>
      </c>
      <c r="Y29" s="124"/>
      <c r="Z29" s="31"/>
      <c r="AA29" s="10"/>
      <c r="AB29" s="11"/>
      <c r="AC29" s="11"/>
      <c r="AD29" s="53"/>
      <c r="AE29" s="124"/>
      <c r="AF29" s="248"/>
      <c r="AG29" s="13"/>
      <c r="AH29" s="13"/>
      <c r="AI29" s="11"/>
      <c r="AJ29" s="74"/>
      <c r="AK29" s="124"/>
      <c r="AL29" s="116"/>
      <c r="AM29" s="10"/>
      <c r="AN29" s="11"/>
      <c r="AO29" s="11"/>
      <c r="AP29" s="6"/>
      <c r="AQ29" s="165"/>
    </row>
    <row r="30" spans="1:43" s="3" customFormat="1" ht="12.75">
      <c r="A30" s="28"/>
      <c r="B30" s="376"/>
      <c r="C30" s="536"/>
      <c r="D30" s="929"/>
      <c r="E30" s="929"/>
      <c r="F30" s="115"/>
      <c r="G30" s="768"/>
      <c r="H30" s="787"/>
      <c r="I30" s="787"/>
      <c r="J30" s="755"/>
      <c r="K30" s="124"/>
      <c r="L30" s="124"/>
      <c r="M30" s="805"/>
      <c r="N30" s="974"/>
      <c r="O30" s="798"/>
      <c r="P30" s="799"/>
      <c r="Q30" s="800"/>
      <c r="R30" s="124"/>
      <c r="S30" s="124"/>
      <c r="T30" s="31"/>
      <c r="U30" s="576" t="s">
        <v>786</v>
      </c>
      <c r="V30" s="552" t="s">
        <v>135</v>
      </c>
      <c r="W30" s="552">
        <v>28</v>
      </c>
      <c r="X30" s="986">
        <v>250</v>
      </c>
      <c r="Y30" s="124"/>
      <c r="Z30" s="31"/>
      <c r="AA30" s="10"/>
      <c r="AB30" s="11"/>
      <c r="AC30" s="11"/>
      <c r="AD30" s="53"/>
      <c r="AE30" s="124"/>
      <c r="AF30" s="248"/>
      <c r="AG30" s="13"/>
      <c r="AH30" s="13"/>
      <c r="AI30" s="11"/>
      <c r="AJ30" s="74"/>
      <c r="AK30" s="124"/>
      <c r="AL30" s="116"/>
      <c r="AM30" s="10"/>
      <c r="AN30" s="11"/>
      <c r="AO30" s="11"/>
      <c r="AP30" s="6"/>
      <c r="AQ30" s="165"/>
    </row>
    <row r="31" spans="1:43" s="3" customFormat="1" ht="12.75">
      <c r="A31" s="28"/>
      <c r="B31" s="376"/>
      <c r="C31" s="536"/>
      <c r="D31" s="929"/>
      <c r="E31" s="929"/>
      <c r="F31" s="115"/>
      <c r="G31" s="768"/>
      <c r="H31" s="787"/>
      <c r="I31" s="787"/>
      <c r="J31" s="755"/>
      <c r="K31" s="124"/>
      <c r="L31" s="124"/>
      <c r="M31" s="805"/>
      <c r="N31" s="974"/>
      <c r="O31" s="798"/>
      <c r="P31" s="799"/>
      <c r="Q31" s="800"/>
      <c r="R31" s="124"/>
      <c r="S31" s="124"/>
      <c r="T31" s="31"/>
      <c r="U31" s="624" t="s">
        <v>787</v>
      </c>
      <c r="V31" s="608" t="s">
        <v>135</v>
      </c>
      <c r="W31" s="608">
        <v>11</v>
      </c>
      <c r="X31" s="981">
        <v>250</v>
      </c>
      <c r="Y31" s="124"/>
      <c r="Z31" s="31"/>
      <c r="AA31" s="10"/>
      <c r="AB31" s="11"/>
      <c r="AC31" s="11"/>
      <c r="AD31" s="53"/>
      <c r="AE31" s="124"/>
      <c r="AF31" s="248"/>
      <c r="AG31" s="13"/>
      <c r="AH31" s="13"/>
      <c r="AI31" s="11"/>
      <c r="AJ31" s="74"/>
      <c r="AK31" s="124"/>
      <c r="AL31" s="116"/>
      <c r="AM31" s="10"/>
      <c r="AN31" s="11"/>
      <c r="AO31" s="11"/>
      <c r="AP31" s="6"/>
      <c r="AQ31" s="165"/>
    </row>
    <row r="32" spans="1:43" s="3" customFormat="1" ht="12.75">
      <c r="A32" s="28"/>
      <c r="B32" s="376"/>
      <c r="C32" s="536"/>
      <c r="D32" s="929"/>
      <c r="E32" s="929"/>
      <c r="F32" s="115"/>
      <c r="G32" s="768"/>
      <c r="H32" s="787"/>
      <c r="I32" s="787"/>
      <c r="J32" s="755"/>
      <c r="K32" s="124"/>
      <c r="L32" s="124"/>
      <c r="M32" s="805"/>
      <c r="N32" s="974"/>
      <c r="O32" s="798"/>
      <c r="P32" s="799"/>
      <c r="Q32" s="800"/>
      <c r="R32" s="124"/>
      <c r="S32" s="124"/>
      <c r="T32" s="31"/>
      <c r="U32" s="582" t="s">
        <v>788</v>
      </c>
      <c r="V32" s="1479" t="s">
        <v>411</v>
      </c>
      <c r="W32" s="552">
        <v>18</v>
      </c>
      <c r="X32" s="986">
        <v>250</v>
      </c>
      <c r="Y32" s="124"/>
      <c r="Z32" s="31"/>
      <c r="AA32" s="10"/>
      <c r="AB32" s="11"/>
      <c r="AC32" s="11"/>
      <c r="AD32" s="53"/>
      <c r="AE32" s="124"/>
      <c r="AF32" s="248"/>
      <c r="AG32" s="13"/>
      <c r="AH32" s="13"/>
      <c r="AI32" s="11"/>
      <c r="AJ32" s="74"/>
      <c r="AK32" s="124"/>
      <c r="AL32" s="116"/>
      <c r="AM32" s="10"/>
      <c r="AN32" s="11"/>
      <c r="AO32" s="11"/>
      <c r="AP32" s="6"/>
      <c r="AQ32" s="165"/>
    </row>
    <row r="33" spans="1:43" s="3" customFormat="1" ht="12.75">
      <c r="A33" s="28"/>
      <c r="B33" s="376"/>
      <c r="C33" s="536"/>
      <c r="D33" s="929"/>
      <c r="E33" s="929"/>
      <c r="F33" s="115"/>
      <c r="G33" s="156"/>
      <c r="H33" s="277"/>
      <c r="I33" s="277"/>
      <c r="J33" s="278"/>
      <c r="K33" s="124"/>
      <c r="L33" s="124"/>
      <c r="M33" s="1028"/>
      <c r="N33" s="975"/>
      <c r="O33" s="802"/>
      <c r="P33" s="803"/>
      <c r="Q33" s="804"/>
      <c r="R33" s="124"/>
      <c r="S33" s="124"/>
      <c r="T33" s="31"/>
      <c r="U33" s="1998" t="s">
        <v>509</v>
      </c>
      <c r="V33" s="641" t="s">
        <v>135</v>
      </c>
      <c r="W33" s="641">
        <v>11</v>
      </c>
      <c r="X33" s="642">
        <v>200</v>
      </c>
      <c r="Y33" s="124"/>
      <c r="Z33" s="31"/>
      <c r="AA33" s="10"/>
      <c r="AB33" s="11"/>
      <c r="AC33" s="11"/>
      <c r="AD33" s="53"/>
      <c r="AE33" s="124"/>
      <c r="AF33" s="248"/>
      <c r="AG33" s="13"/>
      <c r="AH33" s="13"/>
      <c r="AI33" s="11"/>
      <c r="AJ33" s="74"/>
      <c r="AK33" s="124"/>
      <c r="AL33" s="116"/>
      <c r="AM33" s="10"/>
      <c r="AN33" s="11"/>
      <c r="AO33" s="11"/>
      <c r="AP33" s="6"/>
      <c r="AQ33" s="165"/>
    </row>
    <row r="34" spans="1:43" s="18" customFormat="1" ht="12.75">
      <c r="A34" s="28"/>
      <c r="B34" s="783"/>
      <c r="C34" s="864"/>
      <c r="D34" s="1198"/>
      <c r="E34" s="1198"/>
      <c r="F34" s="1043"/>
      <c r="G34" s="157"/>
      <c r="H34" s="280"/>
      <c r="I34" s="282"/>
      <c r="J34" s="281"/>
      <c r="K34" s="125"/>
      <c r="L34" s="125"/>
      <c r="M34" s="1023"/>
      <c r="N34" s="30"/>
      <c r="O34" s="19"/>
      <c r="Q34" s="56"/>
      <c r="R34" s="125"/>
      <c r="S34" s="125"/>
      <c r="T34" s="365"/>
      <c r="U34" s="1999" t="s">
        <v>789</v>
      </c>
      <c r="V34" s="649" t="s">
        <v>135</v>
      </c>
      <c r="W34" s="649">
        <v>11</v>
      </c>
      <c r="X34" s="1279">
        <v>200</v>
      </c>
      <c r="Y34" s="125"/>
      <c r="Z34" s="365"/>
      <c r="AA34" s="17"/>
      <c r="AB34" s="19"/>
      <c r="AC34" s="19"/>
      <c r="AD34" s="56"/>
      <c r="AE34" s="125"/>
      <c r="AF34" s="532"/>
      <c r="AG34" s="21"/>
      <c r="AH34" s="21"/>
      <c r="AI34" s="19"/>
      <c r="AJ34" s="192"/>
      <c r="AK34" s="125"/>
      <c r="AL34" s="365"/>
      <c r="AM34" s="17"/>
      <c r="AN34" s="19"/>
      <c r="AO34" s="19"/>
      <c r="AQ34" s="166"/>
    </row>
    <row r="35" spans="1:43" s="3" customFormat="1" ht="12.75">
      <c r="A35" s="28"/>
      <c r="B35" s="376">
        <v>8</v>
      </c>
      <c r="C35" s="536" t="s">
        <v>148</v>
      </c>
      <c r="D35" s="1200" t="s">
        <v>148</v>
      </c>
      <c r="E35" s="931"/>
      <c r="F35" s="371" t="s">
        <v>701</v>
      </c>
      <c r="G35" s="1475" t="s">
        <v>407</v>
      </c>
      <c r="H35" s="1034" t="s">
        <v>135</v>
      </c>
      <c r="I35" s="1034">
        <v>14</v>
      </c>
      <c r="J35" s="1476">
        <v>250</v>
      </c>
      <c r="K35" s="124"/>
      <c r="L35" s="124"/>
      <c r="M35" s="115"/>
      <c r="N35" s="797"/>
      <c r="O35" s="798"/>
      <c r="P35" s="799"/>
      <c r="Q35" s="800"/>
      <c r="R35" s="124"/>
      <c r="S35" s="124"/>
      <c r="T35" s="31"/>
      <c r="U35" s="779"/>
      <c r="V35" s="584"/>
      <c r="W35" s="584"/>
      <c r="X35" s="780"/>
      <c r="Y35" s="124"/>
      <c r="Z35" s="31"/>
      <c r="AA35" s="10"/>
      <c r="AB35" s="11"/>
      <c r="AC35" s="11"/>
      <c r="AD35" s="53"/>
      <c r="AE35" s="124"/>
      <c r="AF35" s="248"/>
      <c r="AG35" s="13"/>
      <c r="AH35" s="13"/>
      <c r="AI35" s="11"/>
      <c r="AJ35" s="74"/>
      <c r="AK35" s="124" t="s">
        <v>148</v>
      </c>
      <c r="AL35" s="31" t="s">
        <v>325</v>
      </c>
      <c r="AM35" s="10"/>
      <c r="AN35" s="11"/>
      <c r="AO35" s="11"/>
      <c r="AP35" s="6"/>
      <c r="AQ35" s="165"/>
    </row>
    <row r="36" spans="1:43" s="3" customFormat="1" ht="12.75">
      <c r="A36" s="28"/>
      <c r="B36" s="376"/>
      <c r="C36" s="536"/>
      <c r="D36" s="929"/>
      <c r="E36" s="929"/>
      <c r="F36" s="236" t="s">
        <v>268</v>
      </c>
      <c r="G36" s="1477" t="s">
        <v>408</v>
      </c>
      <c r="H36" s="790"/>
      <c r="I36" s="790"/>
      <c r="J36" s="1478"/>
      <c r="K36" s="124"/>
      <c r="L36" s="124"/>
      <c r="M36" s="115"/>
      <c r="N36" s="797"/>
      <c r="O36" s="798"/>
      <c r="P36" s="799"/>
      <c r="Q36" s="800"/>
      <c r="R36" s="124"/>
      <c r="S36" s="124"/>
      <c r="T36" s="31"/>
      <c r="U36" s="779"/>
      <c r="V36" s="584"/>
      <c r="W36" s="584"/>
      <c r="X36" s="586"/>
      <c r="Y36" s="124"/>
      <c r="Z36" s="31"/>
      <c r="AA36" s="10"/>
      <c r="AB36" s="11"/>
      <c r="AC36" s="11"/>
      <c r="AD36" s="53"/>
      <c r="AE36" s="124"/>
      <c r="AF36" s="248"/>
      <c r="AG36" s="13"/>
      <c r="AH36" s="13"/>
      <c r="AI36" s="11"/>
      <c r="AJ36" s="74"/>
      <c r="AK36" s="124"/>
      <c r="AL36" s="116"/>
      <c r="AM36" s="10"/>
      <c r="AN36" s="11"/>
      <c r="AO36" s="11"/>
      <c r="AP36" s="9"/>
      <c r="AQ36" s="165"/>
    </row>
    <row r="37" spans="1:43" s="3" customFormat="1" ht="12.75">
      <c r="A37" s="28"/>
      <c r="B37" s="376"/>
      <c r="C37" s="536"/>
      <c r="D37" s="929"/>
      <c r="E37" s="929"/>
      <c r="F37" s="1028"/>
      <c r="G37" s="1477" t="s">
        <v>136</v>
      </c>
      <c r="H37" s="790" t="s">
        <v>135</v>
      </c>
      <c r="I37" s="790">
        <v>14</v>
      </c>
      <c r="J37" s="1478">
        <v>250</v>
      </c>
      <c r="K37" s="124"/>
      <c r="L37" s="124"/>
      <c r="M37" s="115"/>
      <c r="N37" s="801"/>
      <c r="O37" s="802"/>
      <c r="P37" s="803"/>
      <c r="Q37" s="804"/>
      <c r="R37" s="124"/>
      <c r="S37" s="124"/>
      <c r="T37" s="31"/>
      <c r="U37" s="779"/>
      <c r="V37" s="584"/>
      <c r="W37" s="584"/>
      <c r="X37" s="780"/>
      <c r="Y37" s="124"/>
      <c r="Z37" s="31"/>
      <c r="AA37" s="10"/>
      <c r="AB37" s="11"/>
      <c r="AC37" s="11"/>
      <c r="AD37" s="53"/>
      <c r="AE37" s="124"/>
      <c r="AF37" s="248"/>
      <c r="AG37" s="13"/>
      <c r="AH37" s="13"/>
      <c r="AI37" s="11"/>
      <c r="AJ37" s="74"/>
      <c r="AK37" s="124"/>
      <c r="AL37" s="31"/>
      <c r="AM37" s="10"/>
      <c r="AN37" s="11"/>
      <c r="AO37" s="11"/>
      <c r="AP37" s="6"/>
      <c r="AQ37" s="165"/>
    </row>
    <row r="38" spans="1:43" s="3" customFormat="1" ht="13.5" thickBot="1">
      <c r="A38" s="8"/>
      <c r="B38" s="824"/>
      <c r="C38" s="865"/>
      <c r="D38" s="1231"/>
      <c r="E38" s="1231"/>
      <c r="F38" s="749"/>
      <c r="G38" s="85"/>
      <c r="H38" s="79"/>
      <c r="I38" s="77"/>
      <c r="J38" s="76"/>
      <c r="K38" s="126"/>
      <c r="L38" s="126"/>
      <c r="M38" s="366"/>
      <c r="N38" s="807"/>
      <c r="O38" s="808"/>
      <c r="P38" s="809"/>
      <c r="Q38" s="810"/>
      <c r="R38" s="126"/>
      <c r="S38" s="126"/>
      <c r="T38" s="366"/>
      <c r="U38" s="86"/>
      <c r="V38" s="79"/>
      <c r="W38" s="79"/>
      <c r="X38" s="76"/>
      <c r="Y38" s="126"/>
      <c r="Z38" s="366"/>
      <c r="AA38" s="78"/>
      <c r="AB38" s="79"/>
      <c r="AC38" s="79"/>
      <c r="AD38" s="76"/>
      <c r="AE38" s="126"/>
      <c r="AF38" s="533"/>
      <c r="AG38" s="81"/>
      <c r="AH38" s="81"/>
      <c r="AI38" s="79"/>
      <c r="AJ38" s="193"/>
      <c r="AK38" s="211"/>
      <c r="AL38" s="366"/>
      <c r="AM38" s="78"/>
      <c r="AN38" s="79"/>
      <c r="AO38" s="79"/>
      <c r="AP38" s="75"/>
      <c r="AQ38" s="167"/>
    </row>
    <row r="39" spans="1:43" s="3" customFormat="1" ht="13.5" thickTop="1">
      <c r="A39" s="8"/>
      <c r="B39" s="376">
        <v>9</v>
      </c>
      <c r="C39" s="536" t="s">
        <v>151</v>
      </c>
      <c r="D39" s="929"/>
      <c r="E39" s="929"/>
      <c r="F39" s="115"/>
      <c r="G39" s="10"/>
      <c r="H39" s="11"/>
      <c r="I39" s="6"/>
      <c r="J39" s="53"/>
      <c r="K39" s="124"/>
      <c r="L39" s="124"/>
      <c r="M39" s="31"/>
      <c r="N39" s="10"/>
      <c r="O39" s="11"/>
      <c r="P39" s="6"/>
      <c r="Q39" s="53"/>
      <c r="R39" s="124"/>
      <c r="S39" s="124"/>
      <c r="T39" s="31"/>
      <c r="U39" s="36"/>
      <c r="V39" s="11"/>
      <c r="W39" s="11"/>
      <c r="X39" s="53"/>
      <c r="Y39" s="124"/>
      <c r="Z39" s="31"/>
      <c r="AA39" s="10"/>
      <c r="AB39" s="11"/>
      <c r="AC39" s="11"/>
      <c r="AD39" s="53"/>
      <c r="AE39" s="124" t="s">
        <v>151</v>
      </c>
      <c r="AF39" s="248" t="s">
        <v>315</v>
      </c>
      <c r="AG39" s="561" t="s">
        <v>312</v>
      </c>
      <c r="AH39" s="562"/>
      <c r="AI39" s="552"/>
      <c r="AJ39" s="563"/>
      <c r="AK39" s="124"/>
      <c r="AL39" s="116"/>
      <c r="AM39" s="10"/>
      <c r="AN39" s="11"/>
      <c r="AO39" s="11"/>
      <c r="AP39" s="6"/>
      <c r="AQ39" s="165"/>
    </row>
    <row r="40" spans="1:43" s="3" customFormat="1" ht="12.75">
      <c r="A40" s="8"/>
      <c r="B40" s="376"/>
      <c r="C40" s="536"/>
      <c r="D40" s="929"/>
      <c r="E40" s="929"/>
      <c r="F40" s="115"/>
      <c r="G40" s="10"/>
      <c r="H40" s="11"/>
      <c r="I40" s="6"/>
      <c r="J40" s="53"/>
      <c r="K40" s="124"/>
      <c r="L40" s="124"/>
      <c r="M40" s="31"/>
      <c r="N40" s="10"/>
      <c r="O40" s="11"/>
      <c r="P40" s="6"/>
      <c r="Q40" s="53"/>
      <c r="R40" s="124"/>
      <c r="S40" s="124"/>
      <c r="T40" s="31"/>
      <c r="U40" s="36"/>
      <c r="V40" s="11"/>
      <c r="W40" s="11"/>
      <c r="X40" s="53"/>
      <c r="Y40" s="124"/>
      <c r="Z40" s="31"/>
      <c r="AA40" s="10"/>
      <c r="AB40" s="11"/>
      <c r="AC40" s="11"/>
      <c r="AD40" s="53"/>
      <c r="AE40" s="124"/>
      <c r="AF40" s="248"/>
      <c r="AG40" s="551" t="s">
        <v>284</v>
      </c>
      <c r="AH40" s="562" t="s">
        <v>410</v>
      </c>
      <c r="AI40" s="552">
        <v>22</v>
      </c>
      <c r="AJ40" s="563">
        <v>100</v>
      </c>
      <c r="AK40" s="124"/>
      <c r="AL40" s="116"/>
      <c r="AM40" s="10"/>
      <c r="AN40" s="11"/>
      <c r="AO40" s="11"/>
      <c r="AP40" s="6"/>
      <c r="AQ40" s="165"/>
    </row>
    <row r="41" spans="1:43" s="18" customFormat="1" ht="12.75">
      <c r="A41" s="28"/>
      <c r="B41" s="783"/>
      <c r="C41" s="864"/>
      <c r="D41" s="930"/>
      <c r="E41" s="930"/>
      <c r="F41" s="678"/>
      <c r="G41" s="17"/>
      <c r="H41" s="19"/>
      <c r="J41" s="56"/>
      <c r="K41" s="125"/>
      <c r="L41" s="125"/>
      <c r="M41" s="365"/>
      <c r="N41" s="17"/>
      <c r="O41" s="19"/>
      <c r="Q41" s="56"/>
      <c r="R41" s="125"/>
      <c r="S41" s="125"/>
      <c r="T41" s="365"/>
      <c r="U41" s="37"/>
      <c r="V41" s="19"/>
      <c r="W41" s="19"/>
      <c r="X41" s="56"/>
      <c r="Y41" s="125"/>
      <c r="Z41" s="365"/>
      <c r="AA41" s="17"/>
      <c r="AB41" s="19"/>
      <c r="AC41" s="19"/>
      <c r="AD41" s="56"/>
      <c r="AE41" s="125"/>
      <c r="AF41" s="532"/>
      <c r="AG41" s="21"/>
      <c r="AH41" s="21"/>
      <c r="AI41" s="19"/>
      <c r="AJ41" s="192"/>
      <c r="AK41" s="125"/>
      <c r="AL41" s="365"/>
      <c r="AM41" s="17"/>
      <c r="AN41" s="19"/>
      <c r="AO41" s="19"/>
      <c r="AQ41" s="166"/>
    </row>
    <row r="42" spans="1:43" s="3" customFormat="1" ht="12.75">
      <c r="A42" s="28"/>
      <c r="B42" s="376">
        <v>10</v>
      </c>
      <c r="C42" s="536" t="s">
        <v>134</v>
      </c>
      <c r="D42" s="929"/>
      <c r="E42" s="929"/>
      <c r="F42" s="115"/>
      <c r="G42" s="10"/>
      <c r="H42" s="11"/>
      <c r="I42" s="6"/>
      <c r="J42" s="53"/>
      <c r="K42" s="124"/>
      <c r="L42" s="124"/>
      <c r="M42" s="31"/>
      <c r="N42" s="10"/>
      <c r="O42" s="11"/>
      <c r="P42" s="6"/>
      <c r="Q42" s="53"/>
      <c r="R42" s="124" t="s">
        <v>134</v>
      </c>
      <c r="S42" s="124"/>
      <c r="T42" s="1464" t="s">
        <v>702</v>
      </c>
      <c r="U42" s="36"/>
      <c r="V42" s="11"/>
      <c r="W42" s="11"/>
      <c r="X42" s="59"/>
      <c r="Y42" s="124"/>
      <c r="Z42" s="31"/>
      <c r="AA42" s="10"/>
      <c r="AB42" s="11"/>
      <c r="AC42" s="11"/>
      <c r="AD42" s="53"/>
      <c r="AE42" s="124"/>
      <c r="AF42" s="248"/>
      <c r="AG42" s="13"/>
      <c r="AH42" s="13"/>
      <c r="AI42" s="11"/>
      <c r="AJ42" s="74"/>
      <c r="AK42" s="124"/>
      <c r="AL42" s="116"/>
      <c r="AM42" s="10"/>
      <c r="AN42" s="11"/>
      <c r="AO42" s="11"/>
      <c r="AP42" s="6"/>
      <c r="AQ42" s="165"/>
    </row>
    <row r="43" spans="1:43" s="3" customFormat="1" ht="12.75">
      <c r="A43" s="28"/>
      <c r="B43" s="376"/>
      <c r="C43" s="536"/>
      <c r="D43" s="929"/>
      <c r="E43" s="929"/>
      <c r="F43" s="115"/>
      <c r="G43" s="10"/>
      <c r="H43" s="11"/>
      <c r="I43" s="6"/>
      <c r="J43" s="53"/>
      <c r="K43" s="124"/>
      <c r="L43" s="124"/>
      <c r="M43" s="31"/>
      <c r="N43" s="10"/>
      <c r="O43" s="11"/>
      <c r="P43" s="6"/>
      <c r="Q43" s="53"/>
      <c r="R43" s="124"/>
      <c r="S43" s="124"/>
      <c r="T43" s="31"/>
      <c r="U43" s="36"/>
      <c r="V43" s="11"/>
      <c r="W43" s="11"/>
      <c r="X43" s="53"/>
      <c r="Y43" s="124"/>
      <c r="Z43" s="31"/>
      <c r="AA43" s="10"/>
      <c r="AB43" s="11"/>
      <c r="AC43" s="11"/>
      <c r="AD43" s="53"/>
      <c r="AE43" s="124"/>
      <c r="AF43" s="248"/>
      <c r="AG43" s="13"/>
      <c r="AH43" s="13"/>
      <c r="AI43" s="11"/>
      <c r="AJ43" s="74"/>
      <c r="AK43" s="124"/>
      <c r="AL43" s="116"/>
      <c r="AM43" s="10"/>
      <c r="AN43" s="11"/>
      <c r="AO43" s="11"/>
      <c r="AP43" s="6"/>
      <c r="AQ43" s="165"/>
    </row>
    <row r="44" spans="1:43" s="18" customFormat="1" ht="12.75">
      <c r="A44" s="28"/>
      <c r="B44" s="783"/>
      <c r="C44" s="864"/>
      <c r="D44" s="930"/>
      <c r="E44" s="930"/>
      <c r="F44" s="678"/>
      <c r="G44" s="17"/>
      <c r="H44" s="19"/>
      <c r="J44" s="56"/>
      <c r="K44" s="125"/>
      <c r="L44" s="125"/>
      <c r="M44" s="365"/>
      <c r="N44" s="17"/>
      <c r="O44" s="19"/>
      <c r="Q44" s="56"/>
      <c r="R44" s="125"/>
      <c r="S44" s="125"/>
      <c r="T44" s="365"/>
      <c r="U44" s="17"/>
      <c r="W44" s="19"/>
      <c r="X44" s="56"/>
      <c r="Y44" s="125"/>
      <c r="Z44" s="365"/>
      <c r="AA44" s="17"/>
      <c r="AB44" s="19"/>
      <c r="AC44" s="19"/>
      <c r="AD44" s="56"/>
      <c r="AE44" s="125"/>
      <c r="AF44" s="532"/>
      <c r="AG44" s="21"/>
      <c r="AH44" s="21"/>
      <c r="AI44" s="19"/>
      <c r="AJ44" s="192"/>
      <c r="AK44" s="125"/>
      <c r="AL44" s="365"/>
      <c r="AM44" s="17"/>
      <c r="AN44" s="19"/>
      <c r="AO44" s="19"/>
      <c r="AQ44" s="166"/>
    </row>
    <row r="45" spans="1:43" s="3" customFormat="1" ht="12.75">
      <c r="A45" s="28"/>
      <c r="B45" s="376">
        <v>11</v>
      </c>
      <c r="C45" s="536" t="s">
        <v>137</v>
      </c>
      <c r="D45" s="929" t="s">
        <v>137</v>
      </c>
      <c r="E45" s="929"/>
      <c r="F45" s="115" t="s">
        <v>537</v>
      </c>
      <c r="G45" s="10"/>
      <c r="H45" s="11"/>
      <c r="I45" s="6"/>
      <c r="J45" s="53"/>
      <c r="K45" s="124"/>
      <c r="L45" s="124"/>
      <c r="M45" s="31"/>
      <c r="N45" s="10"/>
      <c r="O45" s="11"/>
      <c r="P45" s="6"/>
      <c r="Q45" s="53"/>
      <c r="R45" s="124"/>
      <c r="S45" s="124"/>
      <c r="T45" s="31"/>
      <c r="U45" s="36"/>
      <c r="V45" s="11"/>
      <c r="W45" s="11"/>
      <c r="X45" s="59"/>
      <c r="Y45" s="124"/>
      <c r="Z45" s="31"/>
      <c r="AA45" s="10"/>
      <c r="AB45" s="11"/>
      <c r="AC45" s="11"/>
      <c r="AD45" s="53"/>
      <c r="AE45" s="128"/>
      <c r="AF45" s="248"/>
      <c r="AG45" s="13"/>
      <c r="AH45" s="13"/>
      <c r="AI45" s="11"/>
      <c r="AJ45" s="74"/>
      <c r="AK45" s="124"/>
      <c r="AL45" s="116"/>
      <c r="AM45" s="10"/>
      <c r="AN45" s="11"/>
      <c r="AO45" s="11"/>
      <c r="AP45" s="6"/>
      <c r="AQ45" s="165"/>
    </row>
    <row r="46" spans="1:43" s="3" customFormat="1" ht="12.75">
      <c r="A46" s="28"/>
      <c r="B46" s="376"/>
      <c r="C46" s="536"/>
      <c r="D46" s="929"/>
      <c r="E46" s="929"/>
      <c r="F46" s="115" t="s">
        <v>268</v>
      </c>
      <c r="G46" s="10"/>
      <c r="H46" s="11"/>
      <c r="I46" s="6"/>
      <c r="J46" s="53"/>
      <c r="K46" s="124"/>
      <c r="L46" s="124"/>
      <c r="M46" s="31"/>
      <c r="N46" s="10"/>
      <c r="O46" s="11"/>
      <c r="P46" s="6"/>
      <c r="Q46" s="53"/>
      <c r="R46" s="124"/>
      <c r="S46" s="124"/>
      <c r="T46" s="31"/>
      <c r="U46" s="36"/>
      <c r="V46" s="11"/>
      <c r="W46" s="11"/>
      <c r="X46" s="59"/>
      <c r="Y46" s="124"/>
      <c r="Z46" s="31"/>
      <c r="AA46" s="10"/>
      <c r="AB46" s="11"/>
      <c r="AC46" s="11"/>
      <c r="AD46" s="53"/>
      <c r="AE46" s="128"/>
      <c r="AF46" s="248"/>
      <c r="AG46" s="13"/>
      <c r="AH46" s="13"/>
      <c r="AI46" s="11"/>
      <c r="AJ46" s="74"/>
      <c r="AK46" s="124"/>
      <c r="AL46" s="116"/>
      <c r="AM46" s="10"/>
      <c r="AN46" s="11"/>
      <c r="AO46" s="11"/>
      <c r="AP46" s="6"/>
      <c r="AQ46" s="165"/>
    </row>
    <row r="47" spans="1:43" s="18" customFormat="1" ht="12.75">
      <c r="A47" s="28"/>
      <c r="B47" s="783"/>
      <c r="C47" s="864"/>
      <c r="D47" s="930"/>
      <c r="E47" s="930"/>
      <c r="F47" s="678"/>
      <c r="G47" s="17"/>
      <c r="H47" s="19"/>
      <c r="J47" s="56"/>
      <c r="K47" s="125"/>
      <c r="L47" s="125"/>
      <c r="M47" s="365"/>
      <c r="N47" s="17"/>
      <c r="O47" s="19"/>
      <c r="Q47" s="56"/>
      <c r="R47" s="125"/>
      <c r="S47" s="125"/>
      <c r="T47" s="365"/>
      <c r="U47" s="37"/>
      <c r="V47" s="19"/>
      <c r="W47" s="19"/>
      <c r="X47" s="56"/>
      <c r="Y47" s="125"/>
      <c r="Z47" s="365"/>
      <c r="AA47" s="17"/>
      <c r="AB47" s="19"/>
      <c r="AC47" s="19"/>
      <c r="AD47" s="56"/>
      <c r="AE47" s="125"/>
      <c r="AF47" s="532"/>
      <c r="AG47" s="21"/>
      <c r="AH47" s="21"/>
      <c r="AI47" s="19"/>
      <c r="AJ47" s="192"/>
      <c r="AK47" s="125"/>
      <c r="AL47" s="365"/>
      <c r="AM47" s="17"/>
      <c r="AN47" s="19"/>
      <c r="AO47" s="19"/>
      <c r="AQ47" s="166"/>
    </row>
    <row r="48" spans="1:43" s="3" customFormat="1" ht="12.75">
      <c r="A48" s="28"/>
      <c r="B48" s="376">
        <v>12</v>
      </c>
      <c r="C48" s="536" t="s">
        <v>140</v>
      </c>
      <c r="D48" s="929"/>
      <c r="E48" s="929"/>
      <c r="F48" s="115"/>
      <c r="G48" s="10"/>
      <c r="H48" s="11"/>
      <c r="I48" s="6"/>
      <c r="J48" s="53"/>
      <c r="K48" s="124"/>
      <c r="L48" s="124"/>
      <c r="M48" s="31"/>
      <c r="N48" s="10"/>
      <c r="O48" s="11"/>
      <c r="P48" s="6"/>
      <c r="Q48" s="53"/>
      <c r="R48" s="124" t="s">
        <v>140</v>
      </c>
      <c r="S48" s="124"/>
      <c r="T48" s="31" t="s">
        <v>397</v>
      </c>
      <c r="U48" s="36"/>
      <c r="V48" s="11"/>
      <c r="W48" s="11"/>
      <c r="X48" s="59"/>
      <c r="Y48" s="124"/>
      <c r="Z48" s="31"/>
      <c r="AA48" s="10"/>
      <c r="AB48" s="11"/>
      <c r="AC48" s="11"/>
      <c r="AD48" s="53"/>
      <c r="AE48" s="124"/>
      <c r="AF48" s="248"/>
      <c r="AG48" s="13"/>
      <c r="AH48" s="13"/>
      <c r="AI48" s="11"/>
      <c r="AJ48" s="74"/>
      <c r="AK48" s="124"/>
      <c r="AL48" s="116"/>
      <c r="AM48" s="10"/>
      <c r="AN48" s="11"/>
      <c r="AO48" s="11"/>
      <c r="AP48" s="6"/>
      <c r="AQ48" s="165"/>
    </row>
    <row r="49" spans="1:43" s="3" customFormat="1" ht="12.75">
      <c r="A49" s="28"/>
      <c r="B49" s="376"/>
      <c r="C49" s="536"/>
      <c r="D49" s="929"/>
      <c r="E49" s="929"/>
      <c r="F49" s="115"/>
      <c r="G49" s="10"/>
      <c r="H49" s="11"/>
      <c r="I49" s="6"/>
      <c r="J49" s="53"/>
      <c r="K49" s="124"/>
      <c r="L49" s="124"/>
      <c r="M49" s="31"/>
      <c r="N49" s="10"/>
      <c r="O49" s="11"/>
      <c r="P49" s="6"/>
      <c r="Q49" s="53"/>
      <c r="R49" s="124"/>
      <c r="S49" s="124"/>
      <c r="T49" s="31"/>
      <c r="U49" s="36"/>
      <c r="V49" s="11"/>
      <c r="W49" s="11"/>
      <c r="X49" s="53"/>
      <c r="Y49" s="124"/>
      <c r="Z49" s="31"/>
      <c r="AA49" s="10"/>
      <c r="AB49" s="11"/>
      <c r="AC49" s="11"/>
      <c r="AD49" s="53"/>
      <c r="AE49" s="124"/>
      <c r="AF49" s="248"/>
      <c r="AG49" s="13"/>
      <c r="AH49" s="13"/>
      <c r="AI49" s="11"/>
      <c r="AJ49" s="74"/>
      <c r="AK49" s="124"/>
      <c r="AL49" s="116"/>
      <c r="AM49" s="10"/>
      <c r="AN49" s="11"/>
      <c r="AO49" s="11"/>
      <c r="AP49" s="6"/>
      <c r="AQ49" s="165"/>
    </row>
    <row r="50" spans="1:43" s="18" customFormat="1" ht="12.75">
      <c r="A50" s="28"/>
      <c r="B50" s="783"/>
      <c r="C50" s="864"/>
      <c r="D50" s="930"/>
      <c r="E50" s="930"/>
      <c r="F50" s="678"/>
      <c r="G50" s="17"/>
      <c r="H50" s="19"/>
      <c r="J50" s="56"/>
      <c r="K50" s="125"/>
      <c r="L50" s="125"/>
      <c r="M50" s="365"/>
      <c r="N50" s="17"/>
      <c r="O50" s="19"/>
      <c r="Q50" s="56"/>
      <c r="R50" s="125"/>
      <c r="S50" s="125"/>
      <c r="T50" s="365"/>
      <c r="U50" s="35"/>
      <c r="W50" s="19"/>
      <c r="X50" s="56"/>
      <c r="Y50" s="125"/>
      <c r="Z50" s="365"/>
      <c r="AA50" s="17"/>
      <c r="AB50" s="19"/>
      <c r="AC50" s="19"/>
      <c r="AD50" s="56"/>
      <c r="AE50" s="125"/>
      <c r="AF50" s="532"/>
      <c r="AG50" s="21"/>
      <c r="AH50" s="21"/>
      <c r="AI50" s="19"/>
      <c r="AJ50" s="192"/>
      <c r="AK50" s="125"/>
      <c r="AL50" s="365"/>
      <c r="AM50" s="17"/>
      <c r="AN50" s="19"/>
      <c r="AO50" s="19"/>
      <c r="AQ50" s="166"/>
    </row>
    <row r="51" spans="1:43" s="3" customFormat="1" ht="12.75">
      <c r="A51" s="1162"/>
      <c r="B51" s="376">
        <v>13</v>
      </c>
      <c r="C51" s="363" t="s">
        <v>142</v>
      </c>
      <c r="D51" s="929"/>
      <c r="E51" s="929"/>
      <c r="F51" s="115"/>
      <c r="G51" s="10"/>
      <c r="H51" s="11"/>
      <c r="I51" s="6"/>
      <c r="J51" s="53"/>
      <c r="K51" s="124"/>
      <c r="L51" s="124"/>
      <c r="M51" s="31"/>
      <c r="N51" s="10"/>
      <c r="O51" s="11"/>
      <c r="P51" s="6"/>
      <c r="Q51" s="53"/>
      <c r="R51" s="124"/>
      <c r="S51" s="124"/>
      <c r="T51" s="31"/>
      <c r="U51" s="36"/>
      <c r="V51" s="11"/>
      <c r="W51" s="11"/>
      <c r="X51" s="53"/>
      <c r="Y51" s="124" t="s">
        <v>142</v>
      </c>
      <c r="Z51" s="116" t="s">
        <v>551</v>
      </c>
      <c r="AA51" s="1300" t="s">
        <v>671</v>
      </c>
      <c r="AB51" s="376"/>
      <c r="AC51" s="376"/>
      <c r="AD51" s="363"/>
      <c r="AE51" s="124"/>
      <c r="AF51" s="248"/>
      <c r="AG51" s="13"/>
      <c r="AH51" s="13"/>
      <c r="AI51" s="11"/>
      <c r="AJ51" s="68"/>
      <c r="AK51" s="124"/>
      <c r="AL51" s="116"/>
      <c r="AM51" s="10"/>
      <c r="AN51" s="11"/>
      <c r="AO51" s="11"/>
      <c r="AP51" s="6"/>
      <c r="AQ51" s="165"/>
    </row>
    <row r="52" spans="1:43" s="3" customFormat="1" ht="12.75">
      <c r="A52" s="28"/>
      <c r="B52" s="376"/>
      <c r="C52" s="363"/>
      <c r="D52" s="929"/>
      <c r="E52" s="929"/>
      <c r="F52" s="115"/>
      <c r="G52" s="10"/>
      <c r="H52" s="11"/>
      <c r="I52" s="6"/>
      <c r="J52" s="53"/>
      <c r="K52" s="124"/>
      <c r="L52" s="124"/>
      <c r="M52" s="31"/>
      <c r="N52" s="10"/>
      <c r="O52" s="11"/>
      <c r="P52" s="6"/>
      <c r="Q52" s="53"/>
      <c r="R52" s="124"/>
      <c r="S52" s="124"/>
      <c r="T52" s="31"/>
      <c r="U52" s="36"/>
      <c r="V52" s="11"/>
      <c r="W52" s="11"/>
      <c r="X52" s="53"/>
      <c r="Y52" s="124"/>
      <c r="Z52" s="31"/>
      <c r="AA52" s="1300" t="s">
        <v>684</v>
      </c>
      <c r="AB52" s="376"/>
      <c r="AC52" s="376"/>
      <c r="AD52" s="363"/>
      <c r="AE52" s="124"/>
      <c r="AF52" s="248"/>
      <c r="AG52" s="13"/>
      <c r="AH52" s="13"/>
      <c r="AI52" s="11"/>
      <c r="AJ52" s="68"/>
      <c r="AK52" s="124"/>
      <c r="AL52" s="116"/>
      <c r="AM52" s="10"/>
      <c r="AN52" s="11"/>
      <c r="AO52" s="11"/>
      <c r="AP52" s="6"/>
      <c r="AQ52" s="165"/>
    </row>
    <row r="53" spans="1:43" s="3" customFormat="1" ht="12.75">
      <c r="A53" s="28"/>
      <c r="B53" s="376"/>
      <c r="C53" s="363"/>
      <c r="D53" s="929"/>
      <c r="E53" s="929"/>
      <c r="F53" s="115"/>
      <c r="G53" s="10"/>
      <c r="H53" s="11"/>
      <c r="I53" s="6"/>
      <c r="J53" s="53"/>
      <c r="K53" s="124"/>
      <c r="L53" s="124"/>
      <c r="M53" s="31"/>
      <c r="N53" s="10"/>
      <c r="O53" s="11"/>
      <c r="P53" s="6"/>
      <c r="Q53" s="53"/>
      <c r="R53" s="124"/>
      <c r="S53" s="124"/>
      <c r="T53" s="31"/>
      <c r="U53" s="36"/>
      <c r="V53" s="11"/>
      <c r="W53" s="11"/>
      <c r="X53" s="53"/>
      <c r="Y53" s="124"/>
      <c r="Z53" s="31"/>
      <c r="AA53" s="1300" t="s">
        <v>685</v>
      </c>
      <c r="AB53" s="376"/>
      <c r="AC53" s="376"/>
      <c r="AD53" s="363"/>
      <c r="AE53" s="124"/>
      <c r="AF53" s="248"/>
      <c r="AG53" s="13"/>
      <c r="AH53" s="13"/>
      <c r="AI53" s="11"/>
      <c r="AJ53" s="68"/>
      <c r="AK53" s="124"/>
      <c r="AL53" s="116"/>
      <c r="AM53" s="10"/>
      <c r="AN53" s="11"/>
      <c r="AO53" s="11"/>
      <c r="AP53" s="6"/>
      <c r="AQ53" s="165"/>
    </row>
    <row r="54" spans="1:43" s="3" customFormat="1" ht="12.75">
      <c r="A54" s="28"/>
      <c r="B54" s="783"/>
      <c r="C54" s="784"/>
      <c r="D54" s="930"/>
      <c r="E54" s="930"/>
      <c r="F54" s="678"/>
      <c r="G54" s="17"/>
      <c r="H54" s="19"/>
      <c r="I54" s="18"/>
      <c r="J54" s="56"/>
      <c r="K54" s="125"/>
      <c r="L54" s="125"/>
      <c r="M54" s="31"/>
      <c r="N54" s="17"/>
      <c r="O54" s="19"/>
      <c r="P54" s="18"/>
      <c r="Q54" s="56"/>
      <c r="R54" s="125"/>
      <c r="S54" s="125"/>
      <c r="T54" s="365"/>
      <c r="U54" s="37"/>
      <c r="V54" s="19"/>
      <c r="W54" s="19"/>
      <c r="X54" s="56"/>
      <c r="Y54" s="125"/>
      <c r="Z54" s="365"/>
      <c r="AA54" s="1301" t="s">
        <v>190</v>
      </c>
      <c r="AB54" s="783" t="s">
        <v>410</v>
      </c>
      <c r="AC54" s="783">
        <v>14</v>
      </c>
      <c r="AD54" s="784">
        <v>100</v>
      </c>
      <c r="AE54" s="125"/>
      <c r="AF54" s="532"/>
      <c r="AG54" s="21"/>
      <c r="AH54" s="21"/>
      <c r="AI54" s="19"/>
      <c r="AJ54" s="69"/>
      <c r="AK54" s="125"/>
      <c r="AL54" s="365"/>
      <c r="AM54" s="17"/>
      <c r="AN54" s="19"/>
      <c r="AO54" s="19"/>
      <c r="AP54" s="18"/>
      <c r="AQ54" s="166"/>
    </row>
    <row r="55" spans="1:43" s="3" customFormat="1" ht="12.75">
      <c r="A55" s="875"/>
      <c r="B55" s="376">
        <v>14</v>
      </c>
      <c r="C55" s="363" t="s">
        <v>144</v>
      </c>
      <c r="D55" s="929"/>
      <c r="E55" s="929"/>
      <c r="F55" s="115"/>
      <c r="G55" s="10"/>
      <c r="H55" s="11"/>
      <c r="I55" s="6"/>
      <c r="J55" s="53"/>
      <c r="K55" s="124" t="s">
        <v>144</v>
      </c>
      <c r="L55" s="124"/>
      <c r="M55" s="867" t="s">
        <v>503</v>
      </c>
      <c r="N55" s="40"/>
      <c r="O55" s="11"/>
      <c r="P55" s="11"/>
      <c r="Q55" s="53"/>
      <c r="R55" s="124" t="s">
        <v>144</v>
      </c>
      <c r="S55" s="124"/>
      <c r="T55" s="31" t="s">
        <v>322</v>
      </c>
      <c r="U55" s="36" t="s">
        <v>301</v>
      </c>
      <c r="V55" s="11"/>
      <c r="W55" s="11"/>
      <c r="X55" s="59"/>
      <c r="Y55" s="124"/>
      <c r="Z55" s="31"/>
      <c r="AA55" s="36"/>
      <c r="AB55" s="11"/>
      <c r="AC55" s="11"/>
      <c r="AD55" s="96"/>
      <c r="AE55" s="124"/>
      <c r="AF55" s="248"/>
      <c r="AG55" s="13"/>
      <c r="AH55" s="13"/>
      <c r="AI55" s="11"/>
      <c r="AJ55" s="74"/>
      <c r="AK55" s="124" t="s">
        <v>144</v>
      </c>
      <c r="AL55" s="1225" t="s">
        <v>246</v>
      </c>
      <c r="AM55" s="10"/>
      <c r="AN55" s="11"/>
      <c r="AO55" s="11"/>
      <c r="AP55" s="9"/>
      <c r="AQ55" s="165"/>
    </row>
    <row r="56" spans="1:43" s="3" customFormat="1" ht="12.75">
      <c r="A56" s="875"/>
      <c r="B56" s="376"/>
      <c r="C56" s="363"/>
      <c r="D56" s="929"/>
      <c r="E56" s="929"/>
      <c r="F56" s="115"/>
      <c r="G56" s="10"/>
      <c r="H56" s="11"/>
      <c r="I56" s="6"/>
      <c r="J56" s="53"/>
      <c r="K56" s="124"/>
      <c r="L56" s="124"/>
      <c r="M56" s="369"/>
      <c r="N56" s="40"/>
      <c r="O56" s="11"/>
      <c r="P56" s="11"/>
      <c r="Q56" s="53"/>
      <c r="R56" s="124"/>
      <c r="S56" s="124"/>
      <c r="T56" s="31"/>
      <c r="U56" s="36" t="s">
        <v>302</v>
      </c>
      <c r="V56" s="11"/>
      <c r="W56" s="11"/>
      <c r="X56" s="53"/>
      <c r="Y56" s="124"/>
      <c r="Z56" s="31"/>
      <c r="AA56" s="36"/>
      <c r="AB56" s="11"/>
      <c r="AC56" s="11"/>
      <c r="AD56" s="53"/>
      <c r="AE56" s="124"/>
      <c r="AF56" s="248"/>
      <c r="AG56" s="13"/>
      <c r="AH56" s="13"/>
      <c r="AI56" s="11"/>
      <c r="AJ56" s="74"/>
      <c r="AK56" s="124"/>
      <c r="AL56" s="1225"/>
      <c r="AM56" s="10"/>
      <c r="AN56" s="11"/>
      <c r="AO56" s="11"/>
      <c r="AP56" s="9"/>
      <c r="AQ56" s="165"/>
    </row>
    <row r="57" spans="1:43" s="3" customFormat="1" ht="12.75">
      <c r="A57" s="28"/>
      <c r="B57" s="376"/>
      <c r="C57" s="363"/>
      <c r="D57" s="929"/>
      <c r="E57" s="929"/>
      <c r="F57" s="115"/>
      <c r="G57" s="10"/>
      <c r="H57" s="11"/>
      <c r="I57" s="6"/>
      <c r="J57" s="53"/>
      <c r="K57" s="124"/>
      <c r="L57" s="124"/>
      <c r="M57" s="369"/>
      <c r="N57" s="40"/>
      <c r="O57" s="11"/>
      <c r="P57" s="11"/>
      <c r="Q57" s="53"/>
      <c r="R57" s="124"/>
      <c r="S57" s="124"/>
      <c r="T57" s="31"/>
      <c r="U57" s="779"/>
      <c r="V57" s="584"/>
      <c r="W57" s="584"/>
      <c r="X57" s="780"/>
      <c r="Y57" s="124"/>
      <c r="Z57" s="31"/>
      <c r="AA57" s="36"/>
      <c r="AB57" s="11"/>
      <c r="AC57" s="11"/>
      <c r="AD57" s="59"/>
      <c r="AE57" s="128"/>
      <c r="AF57" s="248"/>
      <c r="AG57" s="13"/>
      <c r="AH57" s="13"/>
      <c r="AI57" s="11"/>
      <c r="AJ57" s="74"/>
      <c r="AK57" s="124"/>
      <c r="AL57" s="1225"/>
      <c r="AM57" s="10"/>
      <c r="AN57" s="11"/>
      <c r="AO57" s="11"/>
      <c r="AP57" s="9"/>
      <c r="AQ57" s="165"/>
    </row>
    <row r="58" spans="1:43" s="3" customFormat="1" ht="12.75">
      <c r="A58" s="28"/>
      <c r="B58" s="783"/>
      <c r="C58" s="784"/>
      <c r="D58" s="930"/>
      <c r="E58" s="930"/>
      <c r="F58" s="115"/>
      <c r="G58" s="17"/>
      <c r="H58" s="19"/>
      <c r="I58" s="18"/>
      <c r="J58" s="56"/>
      <c r="K58" s="125"/>
      <c r="L58" s="125"/>
      <c r="M58" s="370"/>
      <c r="N58" s="976"/>
      <c r="O58" s="280"/>
      <c r="P58" s="282"/>
      <c r="Q58" s="281"/>
      <c r="R58" s="125"/>
      <c r="S58" s="125"/>
      <c r="T58" s="365"/>
      <c r="U58" s="806"/>
      <c r="V58" s="744"/>
      <c r="W58" s="744"/>
      <c r="X58" s="745"/>
      <c r="Y58" s="125"/>
      <c r="Z58" s="365"/>
      <c r="AA58" s="17"/>
      <c r="AB58" s="19"/>
      <c r="AC58" s="19"/>
      <c r="AD58" s="56"/>
      <c r="AE58" s="125"/>
      <c r="AF58" s="532"/>
      <c r="AG58" s="21"/>
      <c r="AH58" s="21"/>
      <c r="AI58" s="19"/>
      <c r="AJ58" s="192"/>
      <c r="AK58" s="125"/>
      <c r="AL58" s="532"/>
      <c r="AM58" s="30"/>
      <c r="AN58" s="19"/>
      <c r="AO58" s="19"/>
      <c r="AP58" s="18"/>
      <c r="AQ58" s="166"/>
    </row>
    <row r="59" spans="1:43" s="3" customFormat="1" ht="12.75">
      <c r="A59" s="28"/>
      <c r="B59" s="376">
        <v>15</v>
      </c>
      <c r="C59" s="363" t="s">
        <v>148</v>
      </c>
      <c r="D59" s="929" t="s">
        <v>148</v>
      </c>
      <c r="E59" s="929"/>
      <c r="F59" s="867" t="s">
        <v>149</v>
      </c>
      <c r="G59" s="1155"/>
      <c r="H59" s="584"/>
      <c r="I59" s="585"/>
      <c r="J59" s="995"/>
      <c r="K59" s="124"/>
      <c r="L59" s="124"/>
      <c r="M59" s="31"/>
      <c r="N59" s="36"/>
      <c r="O59" s="11"/>
      <c r="P59" s="11"/>
      <c r="Q59" s="53"/>
      <c r="R59" s="124"/>
      <c r="S59" s="124"/>
      <c r="T59" s="31"/>
      <c r="U59" s="32"/>
      <c r="V59" s="6"/>
      <c r="W59" s="11"/>
      <c r="X59" s="53"/>
      <c r="Y59" s="124"/>
      <c r="Z59" s="31"/>
      <c r="AA59" s="10"/>
      <c r="AB59" s="11"/>
      <c r="AC59" s="11"/>
      <c r="AD59" s="96"/>
      <c r="AE59" s="124"/>
      <c r="AF59" s="248"/>
      <c r="AG59" s="13"/>
      <c r="AH59" s="13"/>
      <c r="AI59" s="11"/>
      <c r="AJ59" s="74"/>
      <c r="AK59" s="124" t="s">
        <v>148</v>
      </c>
      <c r="AL59" s="116" t="s">
        <v>150</v>
      </c>
      <c r="AM59" s="10" t="s">
        <v>174</v>
      </c>
      <c r="AN59" s="11"/>
      <c r="AO59" s="11"/>
      <c r="AP59" s="6"/>
      <c r="AQ59" s="165"/>
    </row>
    <row r="60" spans="1:43" s="3" customFormat="1" ht="12.75">
      <c r="A60" s="28"/>
      <c r="B60" s="376"/>
      <c r="C60" s="363"/>
      <c r="D60" s="929"/>
      <c r="E60" s="929"/>
      <c r="F60" s="805"/>
      <c r="G60" s="1155"/>
      <c r="H60" s="584"/>
      <c r="I60" s="585"/>
      <c r="J60" s="995"/>
      <c r="K60" s="124"/>
      <c r="L60" s="124"/>
      <c r="M60" s="31"/>
      <c r="N60" s="36"/>
      <c r="O60" s="11"/>
      <c r="P60" s="6"/>
      <c r="Q60" s="53"/>
      <c r="R60" s="124"/>
      <c r="S60" s="124"/>
      <c r="T60" s="31"/>
      <c r="U60" s="32"/>
      <c r="V60" s="6"/>
      <c r="W60" s="11"/>
      <c r="X60" s="53"/>
      <c r="Y60" s="124"/>
      <c r="Z60" s="31"/>
      <c r="AA60" s="10"/>
      <c r="AB60" s="11"/>
      <c r="AC60" s="11"/>
      <c r="AD60" s="53"/>
      <c r="AE60" s="124"/>
      <c r="AF60" s="248"/>
      <c r="AG60" s="13"/>
      <c r="AH60" s="13"/>
      <c r="AI60" s="11"/>
      <c r="AJ60" s="74"/>
      <c r="AK60" s="124"/>
      <c r="AL60" s="116"/>
      <c r="AM60" s="10" t="s">
        <v>147</v>
      </c>
      <c r="AN60" s="11" t="s">
        <v>410</v>
      </c>
      <c r="AO60" s="11">
        <v>16</v>
      </c>
      <c r="AP60" s="9" t="s">
        <v>343</v>
      </c>
      <c r="AQ60" s="165"/>
    </row>
    <row r="61" spans="1:43" s="3" customFormat="1" ht="13.5" thickBot="1">
      <c r="A61" s="28"/>
      <c r="B61" s="824"/>
      <c r="C61" s="825"/>
      <c r="D61" s="933"/>
      <c r="E61" s="933"/>
      <c r="F61" s="1052"/>
      <c r="G61" s="977"/>
      <c r="H61" s="589"/>
      <c r="I61" s="590"/>
      <c r="J61" s="591"/>
      <c r="K61" s="133"/>
      <c r="L61" s="126"/>
      <c r="M61" s="366"/>
      <c r="N61" s="78"/>
      <c r="O61" s="79"/>
      <c r="P61" s="77"/>
      <c r="Q61" s="76"/>
      <c r="R61" s="126"/>
      <c r="S61" s="126"/>
      <c r="T61" s="366"/>
      <c r="U61" s="86"/>
      <c r="V61" s="79"/>
      <c r="W61" s="79"/>
      <c r="X61" s="76"/>
      <c r="Y61" s="126"/>
      <c r="Z61" s="366"/>
      <c r="AA61" s="78"/>
      <c r="AB61" s="79"/>
      <c r="AC61" s="79"/>
      <c r="AD61" s="76"/>
      <c r="AE61" s="126"/>
      <c r="AF61" s="533"/>
      <c r="AG61" s="81"/>
      <c r="AH61" s="81"/>
      <c r="AI61" s="79"/>
      <c r="AJ61" s="193"/>
      <c r="AK61" s="126"/>
      <c r="AL61" s="366"/>
      <c r="AM61" s="78"/>
      <c r="AN61" s="79"/>
      <c r="AO61" s="79"/>
      <c r="AP61" s="77"/>
      <c r="AQ61" s="167"/>
    </row>
    <row r="62" spans="1:43" s="3" customFormat="1" ht="13.5" thickTop="1">
      <c r="A62" s="829"/>
      <c r="B62" s="537">
        <v>16</v>
      </c>
      <c r="C62" s="363" t="s">
        <v>151</v>
      </c>
      <c r="D62" s="929"/>
      <c r="E62" s="929"/>
      <c r="F62" s="115"/>
      <c r="G62" s="10"/>
      <c r="H62" s="11"/>
      <c r="I62" s="6"/>
      <c r="J62" s="53"/>
      <c r="K62" s="124"/>
      <c r="L62" s="124"/>
      <c r="M62" s="31"/>
      <c r="N62" s="10"/>
      <c r="O62" s="11"/>
      <c r="P62" s="11"/>
      <c r="Q62" s="50"/>
      <c r="R62" s="124"/>
      <c r="S62" s="124"/>
      <c r="T62" s="115"/>
      <c r="U62" s="10"/>
      <c r="V62" s="6"/>
      <c r="W62" s="11"/>
      <c r="X62" s="53"/>
      <c r="Y62" s="124"/>
      <c r="Z62" s="31"/>
      <c r="AA62" s="10"/>
      <c r="AB62" s="11"/>
      <c r="AC62" s="11"/>
      <c r="AD62" s="53"/>
      <c r="AE62" s="240" t="s">
        <v>151</v>
      </c>
      <c r="AF62" s="676" t="s">
        <v>315</v>
      </c>
      <c r="AG62" s="13"/>
      <c r="AH62" s="13"/>
      <c r="AI62" s="11"/>
      <c r="AJ62" s="74"/>
      <c r="AK62" s="124"/>
      <c r="AL62" s="676"/>
      <c r="AM62" s="239"/>
      <c r="AN62" s="228"/>
      <c r="AO62" s="228"/>
      <c r="AP62" s="229"/>
      <c r="AQ62" s="165"/>
    </row>
    <row r="63" spans="1:43" s="3" customFormat="1" ht="12.75">
      <c r="A63" s="8" t="s">
        <v>354</v>
      </c>
      <c r="B63" s="538"/>
      <c r="C63" s="363"/>
      <c r="D63" s="929"/>
      <c r="E63" s="929"/>
      <c r="F63" s="115"/>
      <c r="G63" s="10"/>
      <c r="H63" s="11"/>
      <c r="I63" s="6"/>
      <c r="J63" s="53"/>
      <c r="K63" s="124"/>
      <c r="L63" s="124"/>
      <c r="M63" s="31"/>
      <c r="N63" s="10"/>
      <c r="O63" s="11"/>
      <c r="P63" s="11"/>
      <c r="Q63" s="50"/>
      <c r="R63" s="124"/>
      <c r="S63" s="124"/>
      <c r="T63" s="31"/>
      <c r="U63" s="10"/>
      <c r="V63" s="6"/>
      <c r="W63" s="11"/>
      <c r="X63" s="53"/>
      <c r="Y63" s="124"/>
      <c r="Z63" s="31"/>
      <c r="AA63" s="10"/>
      <c r="AB63" s="11"/>
      <c r="AC63" s="11"/>
      <c r="AD63" s="53"/>
      <c r="AE63" s="124"/>
      <c r="AF63" s="248"/>
      <c r="AG63" s="13"/>
      <c r="AH63" s="13"/>
      <c r="AI63" s="11"/>
      <c r="AJ63" s="74"/>
      <c r="AK63" s="124"/>
      <c r="AL63" s="116"/>
      <c r="AM63" s="10"/>
      <c r="AN63" s="11"/>
      <c r="AO63" s="11"/>
      <c r="AP63" s="6"/>
      <c r="AQ63" s="165"/>
    </row>
    <row r="64" spans="1:43" s="3" customFormat="1" ht="12.75">
      <c r="A64" s="8"/>
      <c r="B64" s="1099"/>
      <c r="C64" s="784"/>
      <c r="D64" s="930"/>
      <c r="E64" s="930"/>
      <c r="F64" s="678"/>
      <c r="G64" s="17"/>
      <c r="H64" s="19"/>
      <c r="I64" s="19"/>
      <c r="J64" s="51"/>
      <c r="K64" s="125"/>
      <c r="L64" s="125"/>
      <c r="M64" s="365"/>
      <c r="N64" s="17"/>
      <c r="O64" s="19"/>
      <c r="P64" s="19"/>
      <c r="Q64" s="51"/>
      <c r="R64" s="125"/>
      <c r="S64" s="125"/>
      <c r="T64" s="365"/>
      <c r="U64" s="17"/>
      <c r="V64" s="18"/>
      <c r="W64" s="19"/>
      <c r="X64" s="56"/>
      <c r="Y64" s="125"/>
      <c r="Z64" s="365"/>
      <c r="AA64" s="17"/>
      <c r="AB64" s="19"/>
      <c r="AC64" s="19"/>
      <c r="AD64" s="56"/>
      <c r="AE64" s="125"/>
      <c r="AF64" s="532"/>
      <c r="AG64" s="21"/>
      <c r="AH64" s="21"/>
      <c r="AI64" s="19"/>
      <c r="AJ64" s="192"/>
      <c r="AK64" s="125"/>
      <c r="AL64" s="365"/>
      <c r="AM64" s="17"/>
      <c r="AN64" s="19"/>
      <c r="AO64" s="19"/>
      <c r="AP64" s="18"/>
      <c r="AQ64" s="166"/>
    </row>
    <row r="65" spans="1:43" s="3" customFormat="1" ht="12.75">
      <c r="A65" s="8"/>
      <c r="B65" s="537">
        <v>17</v>
      </c>
      <c r="C65" s="363" t="s">
        <v>134</v>
      </c>
      <c r="D65" s="929"/>
      <c r="E65" s="929"/>
      <c r="F65" s="115"/>
      <c r="G65" s="156"/>
      <c r="H65" s="277"/>
      <c r="I65" s="276"/>
      <c r="J65" s="278"/>
      <c r="K65" s="284" t="s">
        <v>134</v>
      </c>
      <c r="L65" s="284"/>
      <c r="M65" s="115" t="s">
        <v>152</v>
      </c>
      <c r="N65" s="10"/>
      <c r="O65" s="11"/>
      <c r="P65" s="11"/>
      <c r="Q65" s="50"/>
      <c r="R65" s="124" t="s">
        <v>134</v>
      </c>
      <c r="S65" s="124" t="s">
        <v>806</v>
      </c>
      <c r="T65" s="1151" t="s">
        <v>322</v>
      </c>
      <c r="U65" s="576"/>
      <c r="V65" s="552"/>
      <c r="W65" s="552"/>
      <c r="X65" s="559"/>
      <c r="Y65" s="124"/>
      <c r="Z65" s="31"/>
      <c r="AA65" s="10"/>
      <c r="AB65" s="11"/>
      <c r="AC65" s="11"/>
      <c r="AD65" s="53"/>
      <c r="AE65" s="124"/>
      <c r="AF65" s="248"/>
      <c r="AG65" s="13"/>
      <c r="AH65" s="13"/>
      <c r="AI65" s="11"/>
      <c r="AJ65" s="74"/>
      <c r="AK65" s="124"/>
      <c r="AL65" s="116"/>
      <c r="AM65" s="10"/>
      <c r="AN65" s="11"/>
      <c r="AO65" s="11"/>
      <c r="AP65" s="6"/>
      <c r="AQ65" s="165"/>
    </row>
    <row r="66" spans="1:43" s="3" customFormat="1" ht="12.75">
      <c r="A66" s="8"/>
      <c r="B66" s="538"/>
      <c r="C66" s="363"/>
      <c r="D66" s="929"/>
      <c r="E66" s="929"/>
      <c r="F66" s="115"/>
      <c r="G66" s="156"/>
      <c r="H66" s="277"/>
      <c r="I66" s="276"/>
      <c r="J66" s="278"/>
      <c r="K66" s="124"/>
      <c r="L66" s="124"/>
      <c r="M66" s="31"/>
      <c r="N66" s="10"/>
      <c r="O66" s="11"/>
      <c r="P66" s="11"/>
      <c r="Q66" s="50"/>
      <c r="R66" s="929"/>
      <c r="S66" s="124"/>
      <c r="T66" s="1151" t="s">
        <v>269</v>
      </c>
      <c r="U66" s="576"/>
      <c r="V66" s="552"/>
      <c r="W66" s="552"/>
      <c r="X66" s="554"/>
      <c r="Y66" s="124"/>
      <c r="Z66" s="31"/>
      <c r="AA66" s="10"/>
      <c r="AB66" s="11"/>
      <c r="AC66" s="11"/>
      <c r="AD66" s="53"/>
      <c r="AE66" s="124"/>
      <c r="AF66" s="248"/>
      <c r="AG66" s="13"/>
      <c r="AH66" s="13"/>
      <c r="AI66" s="11"/>
      <c r="AJ66" s="74"/>
      <c r="AK66" s="124"/>
      <c r="AL66" s="116"/>
      <c r="AM66" s="10"/>
      <c r="AN66" s="11"/>
      <c r="AO66" s="11"/>
      <c r="AP66" s="6"/>
      <c r="AQ66" s="165"/>
    </row>
    <row r="67" spans="1:43" s="3" customFormat="1" ht="12.75">
      <c r="A67" s="8"/>
      <c r="B67" s="538"/>
      <c r="C67" s="363"/>
      <c r="D67" s="929"/>
      <c r="E67" s="929"/>
      <c r="F67" s="115"/>
      <c r="G67" s="10"/>
      <c r="H67" s="11"/>
      <c r="I67" s="6"/>
      <c r="J67" s="53"/>
      <c r="K67" s="124"/>
      <c r="L67" s="124"/>
      <c r="M67" s="31"/>
      <c r="N67" s="10"/>
      <c r="O67" s="11"/>
      <c r="P67" s="11"/>
      <c r="Q67" s="50"/>
      <c r="R67" s="124"/>
      <c r="S67" s="124"/>
      <c r="T67" s="31"/>
      <c r="U67" s="547"/>
      <c r="V67" s="549"/>
      <c r="W67" s="548"/>
      <c r="X67" s="550"/>
      <c r="Y67" s="124"/>
      <c r="Z67" s="31"/>
      <c r="AA67" s="10"/>
      <c r="AB67" s="11"/>
      <c r="AC67" s="11"/>
      <c r="AD67" s="53"/>
      <c r="AE67" s="124"/>
      <c r="AF67" s="248"/>
      <c r="AG67" s="13"/>
      <c r="AH67" s="13"/>
      <c r="AI67" s="11"/>
      <c r="AJ67" s="74"/>
      <c r="AK67" s="124"/>
      <c r="AL67" s="116"/>
      <c r="AM67" s="10"/>
      <c r="AN67" s="11"/>
      <c r="AO67" s="11"/>
      <c r="AP67" s="6"/>
      <c r="AQ67" s="165"/>
    </row>
    <row r="68" spans="1:43" s="3" customFormat="1" ht="12.75">
      <c r="A68" s="8"/>
      <c r="B68" s="1099"/>
      <c r="C68" s="784"/>
      <c r="D68" s="930"/>
      <c r="E68" s="930"/>
      <c r="F68" s="678"/>
      <c r="G68" s="17"/>
      <c r="H68" s="19"/>
      <c r="I68" s="18"/>
      <c r="J68" s="56"/>
      <c r="K68" s="125"/>
      <c r="L68" s="125"/>
      <c r="M68" s="365"/>
      <c r="N68" s="17"/>
      <c r="O68" s="19"/>
      <c r="P68" s="19"/>
      <c r="Q68" s="51"/>
      <c r="R68" s="125"/>
      <c r="S68" s="125"/>
      <c r="T68" s="365"/>
      <c r="U68" s="564"/>
      <c r="V68" s="566"/>
      <c r="W68" s="565"/>
      <c r="X68" s="567"/>
      <c r="Y68" s="125"/>
      <c r="Z68" s="365"/>
      <c r="AA68" s="17"/>
      <c r="AB68" s="19"/>
      <c r="AC68" s="19"/>
      <c r="AD68" s="56"/>
      <c r="AE68" s="125"/>
      <c r="AF68" s="532"/>
      <c r="AG68" s="21"/>
      <c r="AH68" s="21"/>
      <c r="AI68" s="19"/>
      <c r="AJ68" s="192"/>
      <c r="AK68" s="125"/>
      <c r="AL68" s="365"/>
      <c r="AM68" s="17"/>
      <c r="AN68" s="19"/>
      <c r="AO68" s="19"/>
      <c r="AP68" s="18"/>
      <c r="AQ68" s="166"/>
    </row>
    <row r="69" spans="1:43" s="3" customFormat="1" ht="12.75">
      <c r="A69" s="8"/>
      <c r="B69" s="537">
        <v>18</v>
      </c>
      <c r="C69" s="363" t="s">
        <v>137</v>
      </c>
      <c r="D69" s="929" t="s">
        <v>137</v>
      </c>
      <c r="E69" s="929"/>
      <c r="F69" s="115" t="s">
        <v>537</v>
      </c>
      <c r="G69" s="917"/>
      <c r="H69" s="918"/>
      <c r="I69" s="895"/>
      <c r="J69" s="919"/>
      <c r="K69" s="124"/>
      <c r="L69" s="124"/>
      <c r="M69" s="31"/>
      <c r="N69" s="10"/>
      <c r="O69" s="11"/>
      <c r="P69" s="11"/>
      <c r="Q69" s="50"/>
      <c r="R69" s="124"/>
      <c r="S69" s="124"/>
      <c r="T69" s="31"/>
      <c r="U69" s="10"/>
      <c r="V69" s="6"/>
      <c r="W69" s="11"/>
      <c r="X69" s="53"/>
      <c r="Y69" s="124"/>
      <c r="Z69" s="31"/>
      <c r="AA69" s="10"/>
      <c r="AB69" s="11"/>
      <c r="AC69" s="11"/>
      <c r="AD69" s="53"/>
      <c r="AE69" s="124"/>
      <c r="AF69" s="248"/>
      <c r="AG69" s="13"/>
      <c r="AH69" s="13"/>
      <c r="AI69" s="11"/>
      <c r="AJ69" s="74"/>
      <c r="AK69" s="124"/>
      <c r="AL69" s="116"/>
      <c r="AM69" s="10"/>
      <c r="AN69" s="11"/>
      <c r="AO69" s="11"/>
      <c r="AP69" s="6"/>
      <c r="AQ69" s="165"/>
    </row>
    <row r="70" spans="1:43" s="3" customFormat="1" ht="12.75">
      <c r="A70" s="8"/>
      <c r="B70" s="538"/>
      <c r="C70" s="363"/>
      <c r="D70" s="929"/>
      <c r="E70" s="929"/>
      <c r="F70" s="115" t="s">
        <v>268</v>
      </c>
      <c r="G70" s="583"/>
      <c r="H70" s="584"/>
      <c r="I70" s="585"/>
      <c r="J70" s="586"/>
      <c r="K70" s="124"/>
      <c r="L70" s="124"/>
      <c r="M70" s="31"/>
      <c r="N70" s="10"/>
      <c r="O70" s="11"/>
      <c r="P70" s="11"/>
      <c r="Q70" s="50"/>
      <c r="R70" s="124"/>
      <c r="S70" s="124"/>
      <c r="T70" s="31"/>
      <c r="U70" s="10"/>
      <c r="V70" s="6"/>
      <c r="W70" s="11"/>
      <c r="X70" s="53"/>
      <c r="Y70" s="124"/>
      <c r="Z70" s="31"/>
      <c r="AA70" s="10"/>
      <c r="AB70" s="11"/>
      <c r="AC70" s="11"/>
      <c r="AD70" s="53"/>
      <c r="AE70" s="124"/>
      <c r="AF70" s="248"/>
      <c r="AG70" s="13"/>
      <c r="AH70" s="13"/>
      <c r="AI70" s="11"/>
      <c r="AJ70" s="74"/>
      <c r="AK70" s="124"/>
      <c r="AL70" s="116"/>
      <c r="AM70" s="10"/>
      <c r="AN70" s="11"/>
      <c r="AO70" s="11"/>
      <c r="AP70" s="6"/>
      <c r="AQ70" s="165"/>
    </row>
    <row r="71" spans="1:43" s="3" customFormat="1" ht="12.75">
      <c r="A71" s="8"/>
      <c r="B71" s="1099"/>
      <c r="C71" s="784"/>
      <c r="D71" s="1198"/>
      <c r="E71" s="930"/>
      <c r="F71" s="678"/>
      <c r="G71" s="782"/>
      <c r="H71" s="783"/>
      <c r="I71" s="786"/>
      <c r="J71" s="784"/>
      <c r="K71" s="125"/>
      <c r="L71" s="125"/>
      <c r="M71" s="365"/>
      <c r="N71" s="17"/>
      <c r="O71" s="19"/>
      <c r="P71" s="19"/>
      <c r="Q71" s="51"/>
      <c r="R71" s="125"/>
      <c r="S71" s="125"/>
      <c r="T71" s="365"/>
      <c r="U71" s="17"/>
      <c r="V71" s="18"/>
      <c r="W71" s="19"/>
      <c r="X71" s="56"/>
      <c r="Y71" s="125"/>
      <c r="Z71" s="365"/>
      <c r="AA71" s="17"/>
      <c r="AB71" s="19"/>
      <c r="AC71" s="19"/>
      <c r="AD71" s="56"/>
      <c r="AE71" s="125"/>
      <c r="AF71" s="532"/>
      <c r="AG71" s="21"/>
      <c r="AH71" s="21"/>
      <c r="AI71" s="19"/>
      <c r="AJ71" s="192"/>
      <c r="AK71" s="125"/>
      <c r="AL71" s="365"/>
      <c r="AM71" s="17"/>
      <c r="AN71" s="19"/>
      <c r="AO71" s="19"/>
      <c r="AP71" s="18"/>
      <c r="AQ71" s="166"/>
    </row>
    <row r="72" spans="1:43" s="3" customFormat="1" ht="12.75">
      <c r="A72" s="874"/>
      <c r="B72" s="538">
        <v>19</v>
      </c>
      <c r="C72" s="363" t="s">
        <v>140</v>
      </c>
      <c r="D72" s="929"/>
      <c r="E72" s="929"/>
      <c r="F72" s="115"/>
      <c r="G72" s="10"/>
      <c r="H72" s="11"/>
      <c r="I72" s="11"/>
      <c r="J72" s="50"/>
      <c r="K72" s="124"/>
      <c r="L72" s="124"/>
      <c r="M72" s="31"/>
      <c r="N72" s="10"/>
      <c r="O72" s="11"/>
      <c r="P72" s="11"/>
      <c r="Q72" s="50"/>
      <c r="R72" s="124" t="s">
        <v>140</v>
      </c>
      <c r="S72" s="124"/>
      <c r="T72" s="31" t="s">
        <v>396</v>
      </c>
      <c r="U72" s="10"/>
      <c r="V72" s="6"/>
      <c r="W72" s="11"/>
      <c r="X72" s="53"/>
      <c r="Y72" s="124"/>
      <c r="Z72" s="31"/>
      <c r="AA72" s="10"/>
      <c r="AB72" s="11"/>
      <c r="AC72" s="11"/>
      <c r="AD72" s="53"/>
      <c r="AE72" s="124"/>
      <c r="AF72" s="248"/>
      <c r="AG72" s="13"/>
      <c r="AH72" s="13"/>
      <c r="AI72" s="11"/>
      <c r="AJ72" s="74"/>
      <c r="AK72" s="124"/>
      <c r="AL72" s="116"/>
      <c r="AM72" s="10"/>
      <c r="AN72" s="11"/>
      <c r="AO72" s="11"/>
      <c r="AP72" s="6"/>
      <c r="AQ72" s="165"/>
    </row>
    <row r="73" spans="1:43" s="3" customFormat="1" ht="12.75">
      <c r="A73" s="874"/>
      <c r="B73" s="538"/>
      <c r="C73" s="363"/>
      <c r="D73" s="929"/>
      <c r="E73" s="929"/>
      <c r="F73" s="115"/>
      <c r="G73" s="10"/>
      <c r="H73" s="11"/>
      <c r="I73" s="11"/>
      <c r="J73" s="50"/>
      <c r="K73" s="124"/>
      <c r="L73" s="124"/>
      <c r="M73" s="31"/>
      <c r="N73" s="10"/>
      <c r="O73" s="11"/>
      <c r="P73" s="11"/>
      <c r="Q73" s="50"/>
      <c r="R73" s="124"/>
      <c r="S73" s="124"/>
      <c r="T73" s="31"/>
      <c r="U73" s="10"/>
      <c r="V73" s="6"/>
      <c r="W73" s="11"/>
      <c r="X73" s="53"/>
      <c r="Y73" s="124"/>
      <c r="Z73" s="31"/>
      <c r="AA73" s="10"/>
      <c r="AB73" s="11"/>
      <c r="AC73" s="11"/>
      <c r="AD73" s="53"/>
      <c r="AE73" s="124"/>
      <c r="AF73" s="248"/>
      <c r="AG73" s="13"/>
      <c r="AH73" s="13"/>
      <c r="AI73" s="11"/>
      <c r="AJ73" s="74"/>
      <c r="AK73" s="124"/>
      <c r="AL73" s="116"/>
      <c r="AM73" s="10"/>
      <c r="AN73" s="11"/>
      <c r="AO73" s="11"/>
      <c r="AP73" s="6"/>
      <c r="AQ73" s="165"/>
    </row>
    <row r="74" spans="1:43" s="3" customFormat="1" ht="12.75">
      <c r="A74" s="874"/>
      <c r="B74" s="1099"/>
      <c r="C74" s="784"/>
      <c r="D74" s="930"/>
      <c r="E74" s="930"/>
      <c r="F74" s="678"/>
      <c r="G74" s="17"/>
      <c r="H74" s="19"/>
      <c r="I74" s="19"/>
      <c r="J74" s="51"/>
      <c r="K74" s="125"/>
      <c r="L74" s="125"/>
      <c r="M74" s="365"/>
      <c r="N74" s="17"/>
      <c r="O74" s="19"/>
      <c r="P74" s="19"/>
      <c r="Q74" s="51"/>
      <c r="R74" s="125"/>
      <c r="S74" s="125"/>
      <c r="T74" s="365"/>
      <c r="U74" s="17"/>
      <c r="V74" s="18"/>
      <c r="W74" s="19"/>
      <c r="X74" s="56"/>
      <c r="Y74" s="125"/>
      <c r="Z74" s="365"/>
      <c r="AA74" s="17"/>
      <c r="AB74" s="19"/>
      <c r="AC74" s="19"/>
      <c r="AD74" s="56"/>
      <c r="AE74" s="125"/>
      <c r="AF74" s="532"/>
      <c r="AG74" s="21"/>
      <c r="AH74" s="21"/>
      <c r="AI74" s="19"/>
      <c r="AJ74" s="192"/>
      <c r="AK74" s="125"/>
      <c r="AL74" s="365"/>
      <c r="AM74" s="17"/>
      <c r="AN74" s="19"/>
      <c r="AO74" s="19"/>
      <c r="AP74" s="18"/>
      <c r="AQ74" s="166"/>
    </row>
    <row r="75" spans="1:43" s="3" customFormat="1" ht="12.75">
      <c r="A75" s="874" t="s">
        <v>117</v>
      </c>
      <c r="B75" s="537">
        <v>20</v>
      </c>
      <c r="C75" s="363" t="s">
        <v>142</v>
      </c>
      <c r="D75" s="929"/>
      <c r="E75" s="929"/>
      <c r="F75" s="115"/>
      <c r="G75" s="97"/>
      <c r="H75" s="94"/>
      <c r="I75" s="95"/>
      <c r="J75" s="96"/>
      <c r="K75" s="124"/>
      <c r="L75" s="124"/>
      <c r="M75" s="31"/>
      <c r="N75" s="10"/>
      <c r="O75" s="11"/>
      <c r="P75" s="11"/>
      <c r="Q75" s="50"/>
      <c r="R75" s="124"/>
      <c r="S75" s="124"/>
      <c r="T75" s="31"/>
      <c r="U75" s="10"/>
      <c r="V75" s="6"/>
      <c r="W75" s="11"/>
      <c r="X75" s="53"/>
      <c r="Y75" s="124" t="s">
        <v>142</v>
      </c>
      <c r="Z75" s="116" t="s">
        <v>552</v>
      </c>
      <c r="AA75" s="612" t="s">
        <v>239</v>
      </c>
      <c r="AB75" s="613"/>
      <c r="AC75" s="613"/>
      <c r="AD75" s="614"/>
      <c r="AE75" s="124"/>
      <c r="AF75" s="248"/>
      <c r="AG75" s="13"/>
      <c r="AH75" s="13"/>
      <c r="AI75" s="11"/>
      <c r="AJ75" s="74"/>
      <c r="AK75" s="124"/>
      <c r="AL75" s="116"/>
      <c r="AM75" s="10"/>
      <c r="AN75" s="11"/>
      <c r="AO75" s="11"/>
      <c r="AP75" s="6"/>
      <c r="AQ75" s="165"/>
    </row>
    <row r="76" spans="1:43" s="3" customFormat="1" ht="12.75">
      <c r="A76" s="874"/>
      <c r="B76" s="538"/>
      <c r="C76" s="363"/>
      <c r="D76" s="929"/>
      <c r="E76" s="929"/>
      <c r="F76" s="115"/>
      <c r="G76" s="10"/>
      <c r="H76" s="11"/>
      <c r="I76" s="6"/>
      <c r="J76" s="53"/>
      <c r="K76" s="124"/>
      <c r="L76" s="124"/>
      <c r="M76" s="31"/>
      <c r="N76" s="10"/>
      <c r="O76" s="11"/>
      <c r="P76" s="11"/>
      <c r="Q76" s="50"/>
      <c r="R76" s="124"/>
      <c r="S76" s="124"/>
      <c r="T76" s="31"/>
      <c r="U76" s="10"/>
      <c r="V76" s="6"/>
      <c r="W76" s="11"/>
      <c r="X76" s="53"/>
      <c r="Y76" s="124"/>
      <c r="Z76" s="31"/>
      <c r="AA76" s="612" t="s">
        <v>203</v>
      </c>
      <c r="AB76" s="613" t="s">
        <v>411</v>
      </c>
      <c r="AC76" s="613">
        <v>20</v>
      </c>
      <c r="AD76" s="614">
        <v>150</v>
      </c>
      <c r="AE76" s="124"/>
      <c r="AF76" s="248"/>
      <c r="AG76" s="13"/>
      <c r="AH76" s="13"/>
      <c r="AI76" s="11"/>
      <c r="AJ76" s="74"/>
      <c r="AK76" s="124"/>
      <c r="AL76" s="116"/>
      <c r="AM76" s="10"/>
      <c r="AN76" s="11"/>
      <c r="AO76" s="11"/>
      <c r="AP76" s="6"/>
      <c r="AQ76" s="165"/>
    </row>
    <row r="77" spans="1:43" s="3" customFormat="1" ht="12.75">
      <c r="A77" s="874"/>
      <c r="B77" s="538"/>
      <c r="C77" s="363"/>
      <c r="D77" s="929"/>
      <c r="E77" s="929"/>
      <c r="F77" s="115"/>
      <c r="G77" s="10"/>
      <c r="H77" s="11"/>
      <c r="I77" s="6"/>
      <c r="J77" s="53"/>
      <c r="K77" s="124"/>
      <c r="L77" s="124"/>
      <c r="M77" s="31"/>
      <c r="N77" s="10"/>
      <c r="O77" s="11"/>
      <c r="P77" s="11"/>
      <c r="Q77" s="50"/>
      <c r="R77" s="124"/>
      <c r="S77" s="124"/>
      <c r="T77" s="31"/>
      <c r="U77" s="10"/>
      <c r="V77" s="6"/>
      <c r="W77" s="11"/>
      <c r="X77" s="53"/>
      <c r="Y77" s="124"/>
      <c r="Z77" s="31"/>
      <c r="AA77" s="551" t="s">
        <v>278</v>
      </c>
      <c r="AB77" s="552"/>
      <c r="AC77" s="552"/>
      <c r="AD77" s="554"/>
      <c r="AE77" s="124"/>
      <c r="AF77" s="248"/>
      <c r="AG77" s="13"/>
      <c r="AH77" s="13"/>
      <c r="AI77" s="11"/>
      <c r="AJ77" s="74"/>
      <c r="AK77" s="124"/>
      <c r="AL77" s="116"/>
      <c r="AM77" s="10"/>
      <c r="AN77" s="11"/>
      <c r="AO77" s="11"/>
      <c r="AP77" s="6"/>
      <c r="AQ77" s="165"/>
    </row>
    <row r="78" spans="1:43" s="3" customFormat="1" ht="12.75">
      <c r="A78" s="874"/>
      <c r="B78" s="1099"/>
      <c r="C78" s="784"/>
      <c r="D78" s="930"/>
      <c r="E78" s="930"/>
      <c r="F78" s="678"/>
      <c r="G78" s="17"/>
      <c r="H78" s="19"/>
      <c r="I78" s="18"/>
      <c r="J78" s="56"/>
      <c r="K78" s="125"/>
      <c r="L78" s="125"/>
      <c r="M78" s="31"/>
      <c r="N78" s="10"/>
      <c r="O78" s="11"/>
      <c r="P78" s="11"/>
      <c r="Q78" s="50"/>
      <c r="R78" s="125"/>
      <c r="S78" s="125"/>
      <c r="T78" s="678"/>
      <c r="U78" s="17"/>
      <c r="V78" s="18"/>
      <c r="W78" s="19"/>
      <c r="X78" s="56"/>
      <c r="Y78" s="125"/>
      <c r="Z78" s="365"/>
      <c r="AA78" s="568" t="s">
        <v>332</v>
      </c>
      <c r="AB78" s="570" t="s">
        <v>410</v>
      </c>
      <c r="AC78" s="570">
        <v>10</v>
      </c>
      <c r="AD78" s="571">
        <v>100</v>
      </c>
      <c r="AE78" s="125"/>
      <c r="AF78" s="532"/>
      <c r="AG78" s="21"/>
      <c r="AH78" s="21"/>
      <c r="AI78" s="19"/>
      <c r="AJ78" s="192"/>
      <c r="AK78" s="125"/>
      <c r="AL78" s="365"/>
      <c r="AM78" s="17"/>
      <c r="AN78" s="19"/>
      <c r="AO78" s="19"/>
      <c r="AP78" s="18"/>
      <c r="AQ78" s="166"/>
    </row>
    <row r="79" spans="1:43" s="3" customFormat="1" ht="12.75">
      <c r="A79" s="874"/>
      <c r="B79" s="537">
        <v>21</v>
      </c>
      <c r="C79" s="363" t="s">
        <v>144</v>
      </c>
      <c r="D79" s="929"/>
      <c r="E79" s="929"/>
      <c r="F79" s="115"/>
      <c r="G79" s="670"/>
      <c r="H79" s="669"/>
      <c r="I79" s="671"/>
      <c r="J79" s="668"/>
      <c r="K79" s="284" t="s">
        <v>144</v>
      </c>
      <c r="L79" s="284"/>
      <c r="M79" s="867" t="s">
        <v>503</v>
      </c>
      <c r="N79" s="983"/>
      <c r="O79" s="619"/>
      <c r="P79" s="619"/>
      <c r="Q79" s="620"/>
      <c r="R79" s="284" t="s">
        <v>144</v>
      </c>
      <c r="S79" s="284"/>
      <c r="T79" s="115" t="s">
        <v>322</v>
      </c>
      <c r="U79" s="582" t="s">
        <v>728</v>
      </c>
      <c r="V79" s="548"/>
      <c r="W79" s="548"/>
      <c r="X79" s="550"/>
      <c r="Y79" s="124"/>
      <c r="Z79" s="31"/>
      <c r="AA79" s="10"/>
      <c r="AB79" s="11"/>
      <c r="AC79" s="11"/>
      <c r="AD79" s="53"/>
      <c r="AE79" s="128"/>
      <c r="AF79" s="248"/>
      <c r="AG79" s="13"/>
      <c r="AH79" s="13"/>
      <c r="AI79" s="11"/>
      <c r="AJ79" s="74"/>
      <c r="AK79" s="124" t="s">
        <v>144</v>
      </c>
      <c r="AL79" s="1226" t="s">
        <v>246</v>
      </c>
      <c r="AM79" s="10" t="s">
        <v>68</v>
      </c>
      <c r="AN79" s="11"/>
      <c r="AO79" s="11"/>
      <c r="AP79" s="6"/>
      <c r="AQ79" s="1989"/>
    </row>
    <row r="80" spans="1:43" s="3" customFormat="1" ht="12.75">
      <c r="A80" s="8"/>
      <c r="B80" s="537"/>
      <c r="C80" s="363"/>
      <c r="D80" s="929"/>
      <c r="E80" s="929"/>
      <c r="F80" s="115"/>
      <c r="G80" s="10"/>
      <c r="H80" s="11"/>
      <c r="I80" s="6"/>
      <c r="J80" s="53"/>
      <c r="K80" s="124"/>
      <c r="L80" s="124"/>
      <c r="M80" s="369"/>
      <c r="N80" s="634"/>
      <c r="O80" s="608"/>
      <c r="P80" s="608"/>
      <c r="Q80" s="981"/>
      <c r="R80" s="124"/>
      <c r="S80" s="124"/>
      <c r="T80" s="31"/>
      <c r="U80" s="582" t="s">
        <v>714</v>
      </c>
      <c r="V80" s="548"/>
      <c r="W80" s="548"/>
      <c r="X80" s="550"/>
      <c r="Y80" s="124"/>
      <c r="Z80" s="31"/>
      <c r="AA80" s="10"/>
      <c r="AB80" s="11"/>
      <c r="AC80" s="11"/>
      <c r="AD80" s="53"/>
      <c r="AE80" s="128"/>
      <c r="AF80" s="248"/>
      <c r="AG80" s="13"/>
      <c r="AH80" s="13"/>
      <c r="AI80" s="11"/>
      <c r="AJ80" s="74"/>
      <c r="AK80" s="124"/>
      <c r="AL80" s="31"/>
      <c r="AM80" s="10" t="s">
        <v>297</v>
      </c>
      <c r="AN80" s="11" t="s">
        <v>146</v>
      </c>
      <c r="AO80" s="11">
        <v>14</v>
      </c>
      <c r="AP80" s="6" t="s">
        <v>461</v>
      </c>
      <c r="AQ80" s="1989"/>
    </row>
    <row r="81" spans="1:43" s="3" customFormat="1" ht="12.75">
      <c r="A81" s="8"/>
      <c r="B81" s="537"/>
      <c r="C81" s="363"/>
      <c r="D81" s="929"/>
      <c r="E81" s="929"/>
      <c r="F81" s="115"/>
      <c r="G81" s="10"/>
      <c r="H81" s="11"/>
      <c r="I81" s="6"/>
      <c r="J81" s="53"/>
      <c r="K81" s="124"/>
      <c r="L81" s="124"/>
      <c r="M81" s="369"/>
      <c r="N81" s="973"/>
      <c r="O81" s="613"/>
      <c r="P81" s="613"/>
      <c r="Q81" s="982"/>
      <c r="R81" s="124"/>
      <c r="S81" s="124"/>
      <c r="T81" s="31"/>
      <c r="U81" s="779" t="s">
        <v>107</v>
      </c>
      <c r="V81" s="548"/>
      <c r="W81" s="548"/>
      <c r="X81" s="550"/>
      <c r="Y81" s="124"/>
      <c r="Z81" s="31"/>
      <c r="AA81" s="10"/>
      <c r="AB81" s="11"/>
      <c r="AC81" s="11"/>
      <c r="AD81" s="53"/>
      <c r="AE81" s="128"/>
      <c r="AF81" s="248"/>
      <c r="AG81" s="13"/>
      <c r="AH81" s="13"/>
      <c r="AI81" s="11"/>
      <c r="AJ81" s="74"/>
      <c r="AK81" s="124"/>
      <c r="AL81" s="31"/>
      <c r="AM81" s="10"/>
      <c r="AN81" s="11"/>
      <c r="AO81" s="11"/>
      <c r="AP81" s="6"/>
      <c r="AQ81" s="1989"/>
    </row>
    <row r="82" spans="1:43" s="3" customFormat="1" ht="12.75">
      <c r="A82" s="8"/>
      <c r="B82" s="537"/>
      <c r="C82" s="363"/>
      <c r="D82" s="929"/>
      <c r="E82" s="929"/>
      <c r="F82" s="115"/>
      <c r="G82" s="10"/>
      <c r="H82" s="11"/>
      <c r="I82" s="6"/>
      <c r="J82" s="53"/>
      <c r="K82" s="124"/>
      <c r="L82" s="124"/>
      <c r="M82" s="369"/>
      <c r="N82" s="973"/>
      <c r="O82" s="613"/>
      <c r="P82" s="613"/>
      <c r="Q82" s="982"/>
      <c r="R82" s="124"/>
      <c r="S82" s="124"/>
      <c r="T82" s="31"/>
      <c r="U82" s="779" t="s">
        <v>136</v>
      </c>
      <c r="V82" s="552" t="s">
        <v>145</v>
      </c>
      <c r="W82" s="552">
        <v>16</v>
      </c>
      <c r="X82" s="1076">
        <v>1000</v>
      </c>
      <c r="Y82" s="124"/>
      <c r="Z82" s="31"/>
      <c r="AA82" s="10"/>
      <c r="AB82" s="11"/>
      <c r="AC82" s="11"/>
      <c r="AD82" s="53"/>
      <c r="AE82" s="128"/>
      <c r="AF82" s="248"/>
      <c r="AG82" s="13"/>
      <c r="AH82" s="13"/>
      <c r="AI82" s="11"/>
      <c r="AJ82" s="74"/>
      <c r="AK82" s="124"/>
      <c r="AL82" s="31"/>
      <c r="AM82" s="10"/>
      <c r="AN82" s="11"/>
      <c r="AO82" s="11"/>
      <c r="AP82" s="6"/>
      <c r="AQ82" s="1989"/>
    </row>
    <row r="83" spans="1:43" s="3" customFormat="1" ht="12.75">
      <c r="A83" s="8"/>
      <c r="B83" s="860"/>
      <c r="C83" s="784"/>
      <c r="D83" s="930"/>
      <c r="E83" s="930"/>
      <c r="F83" s="678"/>
      <c r="G83" s="17"/>
      <c r="H83" s="19"/>
      <c r="I83" s="18"/>
      <c r="J83" s="56"/>
      <c r="K83" s="125"/>
      <c r="L83" s="125"/>
      <c r="M83" s="370"/>
      <c r="N83" s="1069"/>
      <c r="O83" s="627"/>
      <c r="P83" s="627"/>
      <c r="Q83" s="628"/>
      <c r="R83" s="125"/>
      <c r="S83" s="125"/>
      <c r="T83" s="365"/>
      <c r="U83" s="806" t="s">
        <v>807</v>
      </c>
      <c r="V83" s="744" t="s">
        <v>411</v>
      </c>
      <c r="W83" s="744">
        <v>24</v>
      </c>
      <c r="X83" s="745">
        <v>150</v>
      </c>
      <c r="Y83" s="125"/>
      <c r="Z83" s="365"/>
      <c r="AA83" s="17"/>
      <c r="AB83" s="19"/>
      <c r="AC83" s="19"/>
      <c r="AD83" s="56"/>
      <c r="AE83" s="125"/>
      <c r="AF83" s="532"/>
      <c r="AG83" s="21"/>
      <c r="AH83" s="21"/>
      <c r="AI83" s="19"/>
      <c r="AJ83" s="192"/>
      <c r="AK83" s="125"/>
      <c r="AL83" s="365"/>
      <c r="AM83" s="17"/>
      <c r="AN83" s="19"/>
      <c r="AO83" s="19"/>
      <c r="AP83" s="88"/>
      <c r="AQ83" s="1990"/>
    </row>
    <row r="84" spans="1:43" s="3" customFormat="1" ht="12.75">
      <c r="A84" s="8"/>
      <c r="B84" s="537">
        <v>22</v>
      </c>
      <c r="C84" s="363" t="s">
        <v>148</v>
      </c>
      <c r="D84" s="929" t="s">
        <v>148</v>
      </c>
      <c r="E84" s="929"/>
      <c r="F84" s="867" t="s">
        <v>149</v>
      </c>
      <c r="G84" s="557" t="s">
        <v>63</v>
      </c>
      <c r="H84" s="555"/>
      <c r="I84" s="558"/>
      <c r="J84" s="556"/>
      <c r="K84" s="124"/>
      <c r="L84" s="124"/>
      <c r="M84" s="31"/>
      <c r="N84" s="36"/>
      <c r="O84" s="11"/>
      <c r="P84" s="11"/>
      <c r="Q84" s="53"/>
      <c r="R84" s="124"/>
      <c r="S84" s="124"/>
      <c r="T84" s="31"/>
      <c r="U84" s="10"/>
      <c r="V84" s="6"/>
      <c r="W84" s="11"/>
      <c r="X84" s="53"/>
      <c r="Y84" s="124"/>
      <c r="Z84" s="31"/>
      <c r="AA84" s="10"/>
      <c r="AB84" s="11"/>
      <c r="AC84" s="11"/>
      <c r="AD84" s="53"/>
      <c r="AE84" s="124"/>
      <c r="AF84" s="248"/>
      <c r="AG84" s="13"/>
      <c r="AH84" s="13"/>
      <c r="AI84" s="11"/>
      <c r="AJ84" s="74"/>
      <c r="AK84" s="124" t="s">
        <v>148</v>
      </c>
      <c r="AL84" s="31" t="s">
        <v>325</v>
      </c>
      <c r="AM84" s="10" t="s">
        <v>180</v>
      </c>
      <c r="AN84" s="11" t="s">
        <v>410</v>
      </c>
      <c r="AO84" s="11">
        <v>24</v>
      </c>
      <c r="AP84" s="62"/>
      <c r="AQ84" s="1989"/>
    </row>
    <row r="85" spans="1:43" s="3" customFormat="1" ht="12.75">
      <c r="A85" s="8"/>
      <c r="B85" s="537"/>
      <c r="C85" s="363"/>
      <c r="D85" s="929"/>
      <c r="E85" s="929"/>
      <c r="F85" s="115"/>
      <c r="G85" s="551" t="s">
        <v>64</v>
      </c>
      <c r="H85" s="552" t="s">
        <v>411</v>
      </c>
      <c r="I85" s="553">
        <v>18</v>
      </c>
      <c r="J85" s="554">
        <v>150</v>
      </c>
      <c r="K85" s="124"/>
      <c r="L85" s="124"/>
      <c r="M85" s="31"/>
      <c r="N85" s="36"/>
      <c r="O85" s="11"/>
      <c r="P85" s="11"/>
      <c r="Q85" s="53"/>
      <c r="R85" s="124"/>
      <c r="S85" s="124"/>
      <c r="T85" s="31"/>
      <c r="U85" s="10"/>
      <c r="V85" s="6"/>
      <c r="W85" s="11"/>
      <c r="X85" s="53"/>
      <c r="Y85" s="124"/>
      <c r="Z85" s="31"/>
      <c r="AA85" s="10"/>
      <c r="AB85" s="11"/>
      <c r="AC85" s="11"/>
      <c r="AD85" s="53"/>
      <c r="AE85" s="124"/>
      <c r="AF85" s="248"/>
      <c r="AG85" s="13"/>
      <c r="AH85" s="13"/>
      <c r="AI85" s="11"/>
      <c r="AJ85" s="74"/>
      <c r="AK85" s="124"/>
      <c r="AL85" s="116"/>
      <c r="AM85" s="10"/>
      <c r="AN85" s="11"/>
      <c r="AO85" s="11"/>
      <c r="AP85" s="6"/>
      <c r="AQ85" s="1989"/>
    </row>
    <row r="86" spans="1:43" s="3" customFormat="1" ht="12.75">
      <c r="A86" s="8"/>
      <c r="B86" s="537"/>
      <c r="C86" s="363"/>
      <c r="D86" s="929"/>
      <c r="E86" s="929"/>
      <c r="F86" s="115"/>
      <c r="G86" s="547" t="s">
        <v>63</v>
      </c>
      <c r="H86" s="548"/>
      <c r="I86" s="549"/>
      <c r="J86" s="550"/>
      <c r="K86" s="124"/>
      <c r="L86" s="124"/>
      <c r="M86" s="31"/>
      <c r="N86" s="36"/>
      <c r="O86" s="11"/>
      <c r="P86" s="11"/>
      <c r="Q86" s="53"/>
      <c r="R86" s="124"/>
      <c r="S86" s="124"/>
      <c r="T86" s="31"/>
      <c r="U86" s="10"/>
      <c r="V86" s="6"/>
      <c r="W86" s="11"/>
      <c r="X86" s="53"/>
      <c r="Y86" s="124"/>
      <c r="Z86" s="31"/>
      <c r="AA86" s="10"/>
      <c r="AB86" s="11"/>
      <c r="AC86" s="11"/>
      <c r="AD86" s="53"/>
      <c r="AE86" s="124"/>
      <c r="AF86" s="248"/>
      <c r="AG86" s="13"/>
      <c r="AH86" s="13"/>
      <c r="AI86" s="11"/>
      <c r="AJ86" s="74"/>
      <c r="AK86" s="124"/>
      <c r="AL86" s="31"/>
      <c r="AM86" s="10"/>
      <c r="AN86" s="11"/>
      <c r="AO86" s="11"/>
      <c r="AP86" s="62"/>
      <c r="AQ86" s="1989"/>
    </row>
    <row r="87" spans="1:43" s="3" customFormat="1" ht="12.75">
      <c r="A87" s="8"/>
      <c r="B87" s="537"/>
      <c r="C87" s="363"/>
      <c r="D87" s="929"/>
      <c r="E87" s="929"/>
      <c r="F87" s="115"/>
      <c r="G87" s="547" t="s">
        <v>65</v>
      </c>
      <c r="H87" s="548" t="s">
        <v>411</v>
      </c>
      <c r="I87" s="549">
        <v>18</v>
      </c>
      <c r="J87" s="550">
        <v>150</v>
      </c>
      <c r="K87" s="124"/>
      <c r="L87" s="124"/>
      <c r="M87" s="31"/>
      <c r="N87" s="36"/>
      <c r="O87" s="11"/>
      <c r="P87" s="6"/>
      <c r="Q87" s="53"/>
      <c r="R87" s="124"/>
      <c r="S87" s="124"/>
      <c r="T87" s="31"/>
      <c r="U87" s="10"/>
      <c r="V87" s="6"/>
      <c r="W87" s="11"/>
      <c r="X87" s="53"/>
      <c r="Y87" s="124"/>
      <c r="Z87" s="31"/>
      <c r="AA87" s="10"/>
      <c r="AB87" s="11"/>
      <c r="AC87" s="11"/>
      <c r="AD87" s="53"/>
      <c r="AE87" s="124"/>
      <c r="AF87" s="248"/>
      <c r="AG87" s="13"/>
      <c r="AH87" s="13"/>
      <c r="AI87" s="11"/>
      <c r="AJ87" s="74"/>
      <c r="AK87" s="124"/>
      <c r="AL87" s="116"/>
      <c r="AM87" s="10"/>
      <c r="AN87" s="11"/>
      <c r="AO87" s="11"/>
      <c r="AP87" s="62"/>
      <c r="AQ87" s="1989"/>
    </row>
    <row r="88" spans="1:43" s="3" customFormat="1" ht="12.75">
      <c r="A88" s="8"/>
      <c r="B88" s="537"/>
      <c r="C88" s="363"/>
      <c r="D88" s="929"/>
      <c r="E88" s="929"/>
      <c r="F88" s="115"/>
      <c r="G88" s="583" t="s">
        <v>564</v>
      </c>
      <c r="H88" s="584"/>
      <c r="I88" s="585"/>
      <c r="J88" s="586"/>
      <c r="K88" s="124"/>
      <c r="L88" s="124"/>
      <c r="M88" s="31"/>
      <c r="N88" s="36"/>
      <c r="O88" s="11"/>
      <c r="P88" s="6"/>
      <c r="Q88" s="53"/>
      <c r="R88" s="124"/>
      <c r="S88" s="124"/>
      <c r="T88" s="31"/>
      <c r="U88" s="10"/>
      <c r="V88" s="6"/>
      <c r="W88" s="11"/>
      <c r="X88" s="53"/>
      <c r="Y88" s="124"/>
      <c r="Z88" s="31"/>
      <c r="AA88" s="10"/>
      <c r="AB88" s="11"/>
      <c r="AC88" s="11"/>
      <c r="AD88" s="53"/>
      <c r="AE88" s="124"/>
      <c r="AF88" s="248"/>
      <c r="AG88" s="13"/>
      <c r="AH88" s="13"/>
      <c r="AI88" s="11"/>
      <c r="AJ88" s="74"/>
      <c r="AK88" s="124"/>
      <c r="AL88" s="116"/>
      <c r="AM88" s="10"/>
      <c r="AN88" s="11"/>
      <c r="AO88" s="11"/>
      <c r="AP88" s="62"/>
      <c r="AQ88" s="1989"/>
    </row>
    <row r="89" spans="1:43" s="3" customFormat="1" ht="13.5" thickBot="1">
      <c r="A89" s="8"/>
      <c r="B89" s="861"/>
      <c r="C89" s="825"/>
      <c r="D89" s="933"/>
      <c r="E89" s="933"/>
      <c r="F89" s="679"/>
      <c r="G89" s="935" t="s">
        <v>413</v>
      </c>
      <c r="H89" s="936" t="s">
        <v>410</v>
      </c>
      <c r="I89" s="937">
        <v>24</v>
      </c>
      <c r="J89" s="938">
        <v>120</v>
      </c>
      <c r="K89" s="133"/>
      <c r="L89" s="126"/>
      <c r="M89" s="366"/>
      <c r="N89" s="78"/>
      <c r="O89" s="79"/>
      <c r="P89" s="77"/>
      <c r="Q89" s="76"/>
      <c r="R89" s="126"/>
      <c r="S89" s="126"/>
      <c r="T89" s="683"/>
      <c r="U89" s="78"/>
      <c r="V89" s="77"/>
      <c r="W89" s="79"/>
      <c r="X89" s="76"/>
      <c r="Y89" s="126"/>
      <c r="Z89" s="366"/>
      <c r="AA89" s="78"/>
      <c r="AB89" s="79"/>
      <c r="AC89" s="79"/>
      <c r="AD89" s="76"/>
      <c r="AE89" s="126"/>
      <c r="AF89" s="533"/>
      <c r="AG89" s="81"/>
      <c r="AH89" s="81"/>
      <c r="AI89" s="79"/>
      <c r="AJ89" s="193"/>
      <c r="AK89" s="126"/>
      <c r="AL89" s="366"/>
      <c r="AM89" s="78"/>
      <c r="AN89" s="79"/>
      <c r="AO89" s="79"/>
      <c r="AP89" s="77"/>
      <c r="AQ89" s="1996"/>
    </row>
    <row r="90" spans="1:43" s="3" customFormat="1" ht="13.5" thickTop="1">
      <c r="A90" s="8"/>
      <c r="B90" s="537">
        <v>23</v>
      </c>
      <c r="C90" s="363" t="s">
        <v>151</v>
      </c>
      <c r="D90" s="929"/>
      <c r="E90" s="929"/>
      <c r="F90" s="115"/>
      <c r="G90" s="10"/>
      <c r="H90" s="11"/>
      <c r="I90" s="6"/>
      <c r="J90" s="53"/>
      <c r="K90" s="124"/>
      <c r="L90" s="124"/>
      <c r="M90" s="31"/>
      <c r="N90" s="36"/>
      <c r="O90" s="11"/>
      <c r="P90" s="11"/>
      <c r="Q90" s="53"/>
      <c r="R90" s="124"/>
      <c r="S90" s="124"/>
      <c r="T90" s="31"/>
      <c r="U90" s="10"/>
      <c r="V90" s="6"/>
      <c r="W90" s="11"/>
      <c r="X90" s="53"/>
      <c r="Y90" s="124"/>
      <c r="Z90" s="31"/>
      <c r="AA90" s="10"/>
      <c r="AB90" s="11"/>
      <c r="AC90" s="11"/>
      <c r="AD90" s="53"/>
      <c r="AE90" s="124" t="s">
        <v>151</v>
      </c>
      <c r="AF90" s="248" t="s">
        <v>315</v>
      </c>
      <c r="AG90" s="15"/>
      <c r="AH90" s="13"/>
      <c r="AI90" s="11"/>
      <c r="AJ90" s="74"/>
      <c r="AK90" s="124"/>
      <c r="AL90" s="116"/>
      <c r="AM90" s="10"/>
      <c r="AN90" s="11"/>
      <c r="AO90" s="11"/>
      <c r="AP90" s="6"/>
      <c r="AQ90" s="165"/>
    </row>
    <row r="91" spans="1:43" s="3" customFormat="1" ht="12.75">
      <c r="A91" s="8"/>
      <c r="B91" s="538"/>
      <c r="C91" s="363"/>
      <c r="D91" s="929"/>
      <c r="E91" s="929"/>
      <c r="F91" s="115"/>
      <c r="G91" s="10"/>
      <c r="H91" s="11"/>
      <c r="I91" s="6"/>
      <c r="J91" s="53"/>
      <c r="K91" s="124"/>
      <c r="L91" s="124"/>
      <c r="M91" s="716"/>
      <c r="N91" s="36"/>
      <c r="O91" s="11"/>
      <c r="P91" s="11"/>
      <c r="Q91" s="53"/>
      <c r="R91" s="124"/>
      <c r="S91" s="124"/>
      <c r="T91" s="31"/>
      <c r="U91" s="10"/>
      <c r="V91" s="6"/>
      <c r="W91" s="11"/>
      <c r="X91" s="53"/>
      <c r="Y91" s="124"/>
      <c r="Z91" s="31"/>
      <c r="AA91" s="10"/>
      <c r="AB91" s="11"/>
      <c r="AC91" s="11"/>
      <c r="AD91" s="53"/>
      <c r="AE91" s="124"/>
      <c r="AF91" s="248"/>
      <c r="AG91" s="10"/>
      <c r="AH91" s="13"/>
      <c r="AI91" s="11"/>
      <c r="AJ91" s="74"/>
      <c r="AK91" s="124"/>
      <c r="AL91" s="116"/>
      <c r="AM91" s="10"/>
      <c r="AN91" s="11"/>
      <c r="AO91" s="11"/>
      <c r="AP91" s="6"/>
      <c r="AQ91" s="165"/>
    </row>
    <row r="92" spans="1:43" s="3" customFormat="1" ht="12.75">
      <c r="A92" s="8"/>
      <c r="B92" s="786"/>
      <c r="C92" s="784"/>
      <c r="D92" s="930"/>
      <c r="E92" s="930"/>
      <c r="F92" s="678"/>
      <c r="G92" s="17"/>
      <c r="H92" s="19"/>
      <c r="I92" s="18"/>
      <c r="J92" s="56"/>
      <c r="K92" s="135"/>
      <c r="L92" s="125"/>
      <c r="M92" s="365"/>
      <c r="N92" s="17"/>
      <c r="O92" s="19"/>
      <c r="P92" s="18"/>
      <c r="Q92" s="56"/>
      <c r="R92" s="125"/>
      <c r="S92" s="125"/>
      <c r="T92" s="365"/>
      <c r="U92" s="17"/>
      <c r="V92" s="18"/>
      <c r="W92" s="19"/>
      <c r="X92" s="56"/>
      <c r="Y92" s="125"/>
      <c r="Z92" s="365"/>
      <c r="AA92" s="17"/>
      <c r="AB92" s="19"/>
      <c r="AC92" s="19"/>
      <c r="AD92" s="56"/>
      <c r="AE92" s="125"/>
      <c r="AF92" s="532"/>
      <c r="AG92" s="30"/>
      <c r="AH92" s="21"/>
      <c r="AI92" s="19"/>
      <c r="AJ92" s="192"/>
      <c r="AK92" s="125"/>
      <c r="AL92" s="365"/>
      <c r="AM92" s="17"/>
      <c r="AN92" s="19"/>
      <c r="AO92" s="19"/>
      <c r="AP92" s="18"/>
      <c r="AQ92" s="166"/>
    </row>
    <row r="93" spans="1:43" s="3" customFormat="1" ht="12.75">
      <c r="A93" s="8"/>
      <c r="B93" s="537">
        <v>24</v>
      </c>
      <c r="C93" s="363" t="s">
        <v>134</v>
      </c>
      <c r="D93" s="929"/>
      <c r="E93" s="929"/>
      <c r="F93" s="115"/>
      <c r="G93" s="10"/>
      <c r="H93" s="11"/>
      <c r="I93" s="6"/>
      <c r="J93" s="53"/>
      <c r="K93" s="124"/>
      <c r="L93" s="124"/>
      <c r="M93" s="31"/>
      <c r="N93" s="10"/>
      <c r="O93" s="11"/>
      <c r="P93" s="11"/>
      <c r="Q93" s="50"/>
      <c r="R93" s="124" t="s">
        <v>134</v>
      </c>
      <c r="S93" s="124"/>
      <c r="T93" s="31" t="s">
        <v>397</v>
      </c>
      <c r="U93" s="576"/>
      <c r="V93" s="552"/>
      <c r="W93" s="552"/>
      <c r="X93" s="559"/>
      <c r="Y93" s="124"/>
      <c r="Z93" s="31"/>
      <c r="AA93" s="10"/>
      <c r="AB93" s="11"/>
      <c r="AC93" s="11"/>
      <c r="AD93" s="53"/>
      <c r="AE93" s="124"/>
      <c r="AF93" s="248"/>
      <c r="AG93" s="13"/>
      <c r="AH93" s="13"/>
      <c r="AI93" s="11"/>
      <c r="AJ93" s="74"/>
      <c r="AK93" s="124"/>
      <c r="AL93" s="116"/>
      <c r="AM93" s="10"/>
      <c r="AN93" s="11"/>
      <c r="AO93" s="11"/>
      <c r="AP93" s="6"/>
      <c r="AQ93" s="165"/>
    </row>
    <row r="94" spans="1:43" s="3" customFormat="1" ht="12.75">
      <c r="A94" s="8"/>
      <c r="B94" s="537"/>
      <c r="C94" s="363"/>
      <c r="D94" s="929"/>
      <c r="E94" s="929"/>
      <c r="F94" s="115"/>
      <c r="G94" s="10"/>
      <c r="H94" s="11"/>
      <c r="I94" s="6"/>
      <c r="J94" s="53"/>
      <c r="K94" s="124"/>
      <c r="L94" s="124"/>
      <c r="M94" s="31"/>
      <c r="N94" s="10"/>
      <c r="O94" s="11"/>
      <c r="P94" s="11"/>
      <c r="Q94" s="50"/>
      <c r="R94" s="124"/>
      <c r="S94" s="124"/>
      <c r="T94" s="31"/>
      <c r="U94" s="576"/>
      <c r="V94" s="552"/>
      <c r="W94" s="552"/>
      <c r="X94" s="554"/>
      <c r="Y94" s="124"/>
      <c r="Z94" s="31"/>
      <c r="AA94" s="10"/>
      <c r="AB94" s="11"/>
      <c r="AC94" s="11"/>
      <c r="AD94" s="53"/>
      <c r="AE94" s="124"/>
      <c r="AF94" s="248"/>
      <c r="AG94" s="13"/>
      <c r="AH94" s="13"/>
      <c r="AI94" s="11"/>
      <c r="AJ94" s="74"/>
      <c r="AK94" s="124"/>
      <c r="AL94" s="116"/>
      <c r="AM94" s="10"/>
      <c r="AN94" s="11"/>
      <c r="AO94" s="11"/>
      <c r="AP94" s="6"/>
      <c r="AQ94" s="165"/>
    </row>
    <row r="95" spans="1:43" s="3" customFormat="1" ht="12.75">
      <c r="A95" s="8"/>
      <c r="B95" s="537"/>
      <c r="C95" s="363"/>
      <c r="D95" s="929"/>
      <c r="E95" s="929"/>
      <c r="F95" s="115"/>
      <c r="G95" s="10"/>
      <c r="H95" s="11"/>
      <c r="I95" s="6"/>
      <c r="J95" s="53"/>
      <c r="K95" s="124"/>
      <c r="L95" s="124"/>
      <c r="M95" s="31"/>
      <c r="N95" s="10"/>
      <c r="O95" s="11"/>
      <c r="P95" s="11"/>
      <c r="Q95" s="50"/>
      <c r="R95" s="124"/>
      <c r="S95" s="124"/>
      <c r="T95" s="31"/>
      <c r="U95" s="547"/>
      <c r="V95" s="549"/>
      <c r="W95" s="548"/>
      <c r="X95" s="550"/>
      <c r="Y95" s="124"/>
      <c r="Z95" s="31"/>
      <c r="AA95" s="10"/>
      <c r="AB95" s="11"/>
      <c r="AC95" s="11"/>
      <c r="AD95" s="53"/>
      <c r="AE95" s="124"/>
      <c r="AF95" s="248"/>
      <c r="AG95" s="13"/>
      <c r="AH95" s="13"/>
      <c r="AI95" s="11"/>
      <c r="AJ95" s="74"/>
      <c r="AK95" s="124"/>
      <c r="AL95" s="116"/>
      <c r="AM95" s="10"/>
      <c r="AN95" s="11"/>
      <c r="AO95" s="11"/>
      <c r="AP95" s="6"/>
      <c r="AQ95" s="165"/>
    </row>
    <row r="96" spans="1:43" s="3" customFormat="1" ht="12.75">
      <c r="A96" s="8"/>
      <c r="B96" s="860"/>
      <c r="C96" s="784"/>
      <c r="D96" s="930"/>
      <c r="E96" s="930"/>
      <c r="F96" s="115"/>
      <c r="G96" s="157"/>
      <c r="H96" s="280"/>
      <c r="I96" s="282"/>
      <c r="J96" s="281"/>
      <c r="K96" s="125"/>
      <c r="L96" s="125"/>
      <c r="M96" s="365"/>
      <c r="N96" s="17"/>
      <c r="O96" s="19"/>
      <c r="P96" s="19"/>
      <c r="Q96" s="51"/>
      <c r="R96" s="125"/>
      <c r="S96" s="125"/>
      <c r="T96" s="365"/>
      <c r="U96" s="564"/>
      <c r="V96" s="566"/>
      <c r="W96" s="565"/>
      <c r="X96" s="567"/>
      <c r="Y96" s="125"/>
      <c r="Z96" s="365"/>
      <c r="AA96" s="17"/>
      <c r="AB96" s="19"/>
      <c r="AC96" s="19"/>
      <c r="AD96" s="56"/>
      <c r="AE96" s="125"/>
      <c r="AF96" s="532"/>
      <c r="AG96" s="21"/>
      <c r="AH96" s="21"/>
      <c r="AI96" s="19"/>
      <c r="AJ96" s="192"/>
      <c r="AK96" s="125"/>
      <c r="AL96" s="365"/>
      <c r="AM96" s="17"/>
      <c r="AN96" s="19"/>
      <c r="AO96" s="19"/>
      <c r="AP96" s="18"/>
      <c r="AQ96" s="166"/>
    </row>
    <row r="97" spans="1:43" s="3" customFormat="1" ht="12.75">
      <c r="A97" s="874"/>
      <c r="B97" s="1160">
        <v>25</v>
      </c>
      <c r="C97" s="1161" t="s">
        <v>137</v>
      </c>
      <c r="D97" s="929"/>
      <c r="E97" s="929"/>
      <c r="F97" s="867"/>
      <c r="G97" s="980"/>
      <c r="H97" s="555"/>
      <c r="I97" s="558"/>
      <c r="J97" s="556"/>
      <c r="K97" s="124" t="s">
        <v>137</v>
      </c>
      <c r="L97" s="124"/>
      <c r="M97" s="867" t="s">
        <v>503</v>
      </c>
      <c r="N97" s="10"/>
      <c r="O97" s="11"/>
      <c r="P97" s="11"/>
      <c r="Q97" s="50"/>
      <c r="R97" s="124"/>
      <c r="S97" s="124"/>
      <c r="T97" s="31"/>
      <c r="U97" s="10"/>
      <c r="V97" s="6"/>
      <c r="W97" s="11"/>
      <c r="X97" s="53"/>
      <c r="Y97" s="124"/>
      <c r="Z97" s="31"/>
      <c r="AA97" s="10"/>
      <c r="AB97" s="11"/>
      <c r="AC97" s="11"/>
      <c r="AD97" s="53"/>
      <c r="AE97" s="124"/>
      <c r="AF97" s="248"/>
      <c r="AG97" s="13"/>
      <c r="AH97" s="13"/>
      <c r="AI97" s="11"/>
      <c r="AJ97" s="74"/>
      <c r="AK97" s="124"/>
      <c r="AL97" s="116"/>
      <c r="AM97" s="10"/>
      <c r="AN97" s="11"/>
      <c r="AO97" s="11"/>
      <c r="AP97" s="6"/>
      <c r="AQ97" s="165"/>
    </row>
    <row r="98" spans="1:43" s="3" customFormat="1" ht="12.75">
      <c r="A98" s="8"/>
      <c r="B98" s="535"/>
      <c r="C98" s="536"/>
      <c r="D98" s="929"/>
      <c r="E98" s="929"/>
      <c r="F98" s="805"/>
      <c r="G98" s="561"/>
      <c r="H98" s="552"/>
      <c r="I98" s="585"/>
      <c r="J98" s="554"/>
      <c r="K98" s="124"/>
      <c r="L98" s="124"/>
      <c r="M98" s="31"/>
      <c r="N98" s="10"/>
      <c r="O98" s="11"/>
      <c r="P98" s="11"/>
      <c r="Q98" s="50"/>
      <c r="R98" s="124"/>
      <c r="S98" s="124"/>
      <c r="T98" s="31"/>
      <c r="U98" s="10"/>
      <c r="V98" s="6"/>
      <c r="W98" s="11"/>
      <c r="X98" s="53"/>
      <c r="Y98" s="124"/>
      <c r="Z98" s="31"/>
      <c r="AA98" s="10"/>
      <c r="AB98" s="11"/>
      <c r="AC98" s="11"/>
      <c r="AD98" s="53"/>
      <c r="AE98" s="124"/>
      <c r="AF98" s="248"/>
      <c r="AG98" s="13"/>
      <c r="AH98" s="13"/>
      <c r="AI98" s="11"/>
      <c r="AJ98" s="74"/>
      <c r="AK98" s="124"/>
      <c r="AL98" s="116"/>
      <c r="AM98" s="10"/>
      <c r="AN98" s="11"/>
      <c r="AO98" s="11"/>
      <c r="AP98" s="6"/>
      <c r="AQ98" s="165"/>
    </row>
    <row r="99" spans="1:43" s="3" customFormat="1" ht="12.75">
      <c r="A99" s="8"/>
      <c r="B99" s="860"/>
      <c r="C99" s="784"/>
      <c r="D99" s="930"/>
      <c r="E99" s="930"/>
      <c r="F99" s="1127"/>
      <c r="G99" s="30"/>
      <c r="H99" s="19"/>
      <c r="I99" s="18"/>
      <c r="J99" s="56"/>
      <c r="K99" s="125"/>
      <c r="L99" s="125"/>
      <c r="M99" s="365"/>
      <c r="N99" s="17"/>
      <c r="O99" s="19"/>
      <c r="P99" s="19"/>
      <c r="Q99" s="51"/>
      <c r="R99" s="125"/>
      <c r="S99" s="125"/>
      <c r="T99" s="365"/>
      <c r="U99" s="17"/>
      <c r="V99" s="18"/>
      <c r="W99" s="19"/>
      <c r="X99" s="56"/>
      <c r="Y99" s="125"/>
      <c r="Z99" s="365"/>
      <c r="AA99" s="17"/>
      <c r="AB99" s="19"/>
      <c r="AC99" s="19"/>
      <c r="AD99" s="56"/>
      <c r="AE99" s="125"/>
      <c r="AF99" s="532"/>
      <c r="AG99" s="21"/>
      <c r="AH99" s="21"/>
      <c r="AI99" s="19"/>
      <c r="AJ99" s="192"/>
      <c r="AK99" s="125"/>
      <c r="AL99" s="365"/>
      <c r="AM99" s="17"/>
      <c r="AN99" s="19"/>
      <c r="AO99" s="19"/>
      <c r="AP99" s="18"/>
      <c r="AQ99" s="166"/>
    </row>
    <row r="100" spans="1:43" s="3" customFormat="1" ht="12.75">
      <c r="A100" s="829"/>
      <c r="B100" s="538">
        <v>26</v>
      </c>
      <c r="C100" s="363" t="s">
        <v>140</v>
      </c>
      <c r="D100" s="929"/>
      <c r="E100" s="929"/>
      <c r="F100" s="115"/>
      <c r="G100" s="10"/>
      <c r="H100" s="11"/>
      <c r="I100" s="6"/>
      <c r="J100" s="53"/>
      <c r="K100" s="124"/>
      <c r="L100" s="124"/>
      <c r="M100" s="31"/>
      <c r="N100" s="10"/>
      <c r="O100" s="11"/>
      <c r="P100" s="11"/>
      <c r="Q100" s="50"/>
      <c r="R100" s="124" t="s">
        <v>140</v>
      </c>
      <c r="S100" s="124"/>
      <c r="T100" s="1464" t="s">
        <v>702</v>
      </c>
      <c r="U100" s="10"/>
      <c r="V100" s="6"/>
      <c r="W100" s="11"/>
      <c r="X100" s="53"/>
      <c r="Y100" s="124"/>
      <c r="Z100" s="31"/>
      <c r="AA100" s="10"/>
      <c r="AB100" s="11"/>
      <c r="AC100" s="11"/>
      <c r="AD100" s="53"/>
      <c r="AE100" s="124"/>
      <c r="AF100" s="248"/>
      <c r="AG100" s="13"/>
      <c r="AH100" s="13"/>
      <c r="AI100" s="11"/>
      <c r="AJ100" s="74"/>
      <c r="AK100" s="124"/>
      <c r="AL100" s="116"/>
      <c r="AM100" s="10"/>
      <c r="AN100" s="11"/>
      <c r="AO100" s="11"/>
      <c r="AP100" s="6"/>
      <c r="AQ100" s="165"/>
    </row>
    <row r="101" spans="1:43" s="3" customFormat="1" ht="12.75">
      <c r="A101" s="874"/>
      <c r="B101" s="537"/>
      <c r="C101" s="363"/>
      <c r="D101" s="929"/>
      <c r="E101" s="929"/>
      <c r="F101" s="115"/>
      <c r="G101" s="10"/>
      <c r="H101" s="11"/>
      <c r="I101" s="6"/>
      <c r="J101" s="53"/>
      <c r="K101" s="124"/>
      <c r="L101" s="124"/>
      <c r="M101" s="31"/>
      <c r="N101" s="10"/>
      <c r="O101" s="11"/>
      <c r="P101" s="11"/>
      <c r="Q101" s="50"/>
      <c r="R101" s="124"/>
      <c r="S101" s="124"/>
      <c r="T101" s="31"/>
      <c r="U101" s="10"/>
      <c r="V101" s="6"/>
      <c r="W101" s="11"/>
      <c r="X101" s="53"/>
      <c r="Y101" s="124"/>
      <c r="Z101" s="31"/>
      <c r="AA101" s="10"/>
      <c r="AB101" s="11"/>
      <c r="AC101" s="11"/>
      <c r="AD101" s="53"/>
      <c r="AE101" s="124"/>
      <c r="AF101" s="248"/>
      <c r="AG101" s="13"/>
      <c r="AH101" s="13"/>
      <c r="AI101" s="11"/>
      <c r="AJ101" s="74"/>
      <c r="AK101" s="124"/>
      <c r="AL101" s="116"/>
      <c r="AM101" s="10"/>
      <c r="AN101" s="11"/>
      <c r="AO101" s="11"/>
      <c r="AP101" s="6"/>
      <c r="AQ101" s="165"/>
    </row>
    <row r="102" spans="1:43" s="3" customFormat="1" ht="12.75">
      <c r="A102" s="874"/>
      <c r="B102" s="860"/>
      <c r="C102" s="784"/>
      <c r="D102" s="930"/>
      <c r="E102" s="930"/>
      <c r="F102" s="678"/>
      <c r="G102" s="17"/>
      <c r="H102" s="19"/>
      <c r="I102" s="18"/>
      <c r="J102" s="56"/>
      <c r="K102" s="125"/>
      <c r="L102" s="125"/>
      <c r="M102" s="365"/>
      <c r="N102" s="17"/>
      <c r="O102" s="19"/>
      <c r="P102" s="19"/>
      <c r="Q102" s="51"/>
      <c r="R102" s="125"/>
      <c r="S102" s="125"/>
      <c r="T102" s="365"/>
      <c r="U102" s="17"/>
      <c r="V102" s="18"/>
      <c r="W102" s="19"/>
      <c r="X102" s="56"/>
      <c r="Y102" s="125"/>
      <c r="Z102" s="365"/>
      <c r="AA102" s="17"/>
      <c r="AB102" s="19"/>
      <c r="AC102" s="19"/>
      <c r="AD102" s="56"/>
      <c r="AE102" s="125"/>
      <c r="AF102" s="532"/>
      <c r="AG102" s="21"/>
      <c r="AH102" s="21"/>
      <c r="AI102" s="19"/>
      <c r="AJ102" s="192"/>
      <c r="AK102" s="125"/>
      <c r="AL102" s="365"/>
      <c r="AM102" s="17"/>
      <c r="AN102" s="19"/>
      <c r="AO102" s="19"/>
      <c r="AP102" s="18"/>
      <c r="AQ102" s="166"/>
    </row>
    <row r="103" spans="1:43" s="3" customFormat="1" ht="12.75">
      <c r="A103" s="829"/>
      <c r="B103" s="1487">
        <v>27</v>
      </c>
      <c r="C103" s="1138" t="s">
        <v>142</v>
      </c>
      <c r="D103" s="929" t="s">
        <v>142</v>
      </c>
      <c r="E103" s="929" t="s">
        <v>559</v>
      </c>
      <c r="F103" s="115" t="s">
        <v>537</v>
      </c>
      <c r="G103" s="10"/>
      <c r="H103" s="11"/>
      <c r="I103" s="6"/>
      <c r="J103" s="53"/>
      <c r="K103" s="124"/>
      <c r="L103" s="124"/>
      <c r="M103" s="31"/>
      <c r="N103" s="10"/>
      <c r="O103" s="11"/>
      <c r="P103" s="11"/>
      <c r="Q103" s="50"/>
      <c r="R103" s="124"/>
      <c r="S103" s="124"/>
      <c r="T103" s="31"/>
      <c r="U103" s="10"/>
      <c r="V103" s="6"/>
      <c r="W103" s="11"/>
      <c r="X103" s="53"/>
      <c r="Y103" s="124" t="s">
        <v>142</v>
      </c>
      <c r="Z103" s="31" t="s">
        <v>552</v>
      </c>
      <c r="AA103" s="1066" t="s">
        <v>166</v>
      </c>
      <c r="AB103" s="1067"/>
      <c r="AC103" s="1067"/>
      <c r="AD103" s="1068"/>
      <c r="AE103" s="124"/>
      <c r="AF103" s="248"/>
      <c r="AG103" s="13"/>
      <c r="AH103" s="13"/>
      <c r="AI103" s="11"/>
      <c r="AJ103" s="74"/>
      <c r="AK103" s="124"/>
      <c r="AL103" s="116"/>
      <c r="AM103" s="10"/>
      <c r="AN103" s="11"/>
      <c r="AO103" s="11"/>
      <c r="AP103" s="6"/>
      <c r="AQ103" s="258"/>
    </row>
    <row r="104" spans="1:43" s="3" customFormat="1" ht="12.75">
      <c r="A104" s="874"/>
      <c r="B104" s="2134" t="s">
        <v>715</v>
      </c>
      <c r="C104" s="2135"/>
      <c r="D104" s="929"/>
      <c r="E104" s="929"/>
      <c r="F104" s="115" t="s">
        <v>269</v>
      </c>
      <c r="G104" s="10"/>
      <c r="H104" s="11"/>
      <c r="I104" s="6"/>
      <c r="J104" s="53"/>
      <c r="K104" s="124"/>
      <c r="L104" s="124"/>
      <c r="M104" s="31"/>
      <c r="N104" s="10"/>
      <c r="O104" s="11"/>
      <c r="P104" s="11"/>
      <c r="Q104" s="50"/>
      <c r="R104" s="124"/>
      <c r="S104" s="124"/>
      <c r="T104" s="31"/>
      <c r="U104" s="10"/>
      <c r="V104" s="6"/>
      <c r="W104" s="11"/>
      <c r="X104" s="53"/>
      <c r="Y104" s="124"/>
      <c r="Z104" s="31"/>
      <c r="AA104" s="1066" t="s">
        <v>168</v>
      </c>
      <c r="AB104" s="1067" t="s">
        <v>411</v>
      </c>
      <c r="AC104" s="1067">
        <v>12</v>
      </c>
      <c r="AD104" s="1068">
        <v>150</v>
      </c>
      <c r="AE104" s="124"/>
      <c r="AF104" s="248"/>
      <c r="AG104" s="13"/>
      <c r="AH104" s="13"/>
      <c r="AI104" s="11"/>
      <c r="AJ104" s="74"/>
      <c r="AK104" s="124"/>
      <c r="AL104" s="116"/>
      <c r="AM104" s="10"/>
      <c r="AN104" s="11"/>
      <c r="AO104" s="11"/>
      <c r="AP104" s="6"/>
      <c r="AQ104" s="165"/>
    </row>
    <row r="105" spans="1:43" s="3" customFormat="1" ht="12.75">
      <c r="A105" s="874"/>
      <c r="B105" s="2136" t="s">
        <v>127</v>
      </c>
      <c r="C105" s="2137"/>
      <c r="D105" s="930"/>
      <c r="E105" s="930"/>
      <c r="F105" s="678"/>
      <c r="G105" s="17"/>
      <c r="H105" s="19"/>
      <c r="I105" s="18"/>
      <c r="J105" s="56"/>
      <c r="K105" s="125"/>
      <c r="L105" s="125"/>
      <c r="M105" s="31"/>
      <c r="N105" s="17"/>
      <c r="O105" s="19"/>
      <c r="P105" s="19"/>
      <c r="Q105" s="51"/>
      <c r="R105" s="125"/>
      <c r="S105" s="125"/>
      <c r="T105" s="365"/>
      <c r="U105" s="17"/>
      <c r="V105" s="18"/>
      <c r="W105" s="19"/>
      <c r="X105" s="56"/>
      <c r="Y105" s="125"/>
      <c r="Z105" s="365"/>
      <c r="AA105" s="17"/>
      <c r="AB105" s="19"/>
      <c r="AC105" s="19"/>
      <c r="AD105" s="56"/>
      <c r="AE105" s="125"/>
      <c r="AF105" s="532"/>
      <c r="AG105" s="21"/>
      <c r="AH105" s="21"/>
      <c r="AI105" s="19"/>
      <c r="AJ105" s="192"/>
      <c r="AK105" s="125"/>
      <c r="AL105" s="365"/>
      <c r="AM105" s="17"/>
      <c r="AN105" s="19"/>
      <c r="AO105" s="19"/>
      <c r="AP105" s="18"/>
      <c r="AQ105" s="166"/>
    </row>
    <row r="106" spans="1:43" s="3" customFormat="1" ht="12.75">
      <c r="A106" s="874"/>
      <c r="B106" s="669">
        <v>28</v>
      </c>
      <c r="C106" s="668" t="s">
        <v>144</v>
      </c>
      <c r="D106" s="929"/>
      <c r="E106" s="929"/>
      <c r="F106" s="867"/>
      <c r="G106" s="97"/>
      <c r="H106" s="94"/>
      <c r="I106" s="94"/>
      <c r="J106" s="96"/>
      <c r="K106" s="888" t="s">
        <v>144</v>
      </c>
      <c r="L106" s="978"/>
      <c r="M106" s="867" t="s">
        <v>503</v>
      </c>
      <c r="N106" s="983" t="s">
        <v>288</v>
      </c>
      <c r="O106" s="1460"/>
      <c r="P106" s="1460"/>
      <c r="Q106" s="1461"/>
      <c r="R106" s="284" t="s">
        <v>144</v>
      </c>
      <c r="S106" s="284"/>
      <c r="T106" s="115" t="s">
        <v>321</v>
      </c>
      <c r="U106" s="576"/>
      <c r="V106" s="552"/>
      <c r="W106" s="552"/>
      <c r="X106" s="554"/>
      <c r="Y106" s="888"/>
      <c r="Z106" s="889"/>
      <c r="AA106" s="97"/>
      <c r="AB106" s="94"/>
      <c r="AC106" s="94"/>
      <c r="AD106" s="96"/>
      <c r="AE106" s="124"/>
      <c r="AF106" s="368"/>
      <c r="AG106" s="94"/>
      <c r="AH106" s="94"/>
      <c r="AI106" s="94"/>
      <c r="AJ106" s="96"/>
      <c r="AK106" s="124" t="s">
        <v>144</v>
      </c>
      <c r="AL106" s="116" t="s">
        <v>246</v>
      </c>
      <c r="AM106" s="97"/>
      <c r="AN106" s="94"/>
      <c r="AO106" s="94"/>
      <c r="AP106" s="892"/>
      <c r="AQ106" s="258"/>
    </row>
    <row r="107" spans="1:43" s="3" customFormat="1" ht="12.75">
      <c r="A107" s="874"/>
      <c r="B107" s="376"/>
      <c r="C107" s="363"/>
      <c r="D107" s="929"/>
      <c r="E107" s="929"/>
      <c r="F107" s="805"/>
      <c r="G107" s="10"/>
      <c r="H107" s="11"/>
      <c r="I107" s="11"/>
      <c r="J107" s="53"/>
      <c r="K107" s="890"/>
      <c r="L107" s="979"/>
      <c r="M107" s="805"/>
      <c r="N107" s="634" t="s">
        <v>153</v>
      </c>
      <c r="O107" s="608" t="s">
        <v>135</v>
      </c>
      <c r="P107" s="608">
        <v>16</v>
      </c>
      <c r="Q107" s="981">
        <v>250</v>
      </c>
      <c r="R107" s="284"/>
      <c r="S107" s="284"/>
      <c r="T107" s="115"/>
      <c r="U107" s="576"/>
      <c r="V107" s="552"/>
      <c r="W107" s="552"/>
      <c r="X107" s="986"/>
      <c r="Y107" s="890"/>
      <c r="Z107" s="152"/>
      <c r="AA107" s="10"/>
      <c r="AB107" s="11"/>
      <c r="AC107" s="11"/>
      <c r="AD107" s="53"/>
      <c r="AE107" s="124"/>
      <c r="AF107" s="369"/>
      <c r="AG107" s="11"/>
      <c r="AH107" s="11"/>
      <c r="AI107" s="11"/>
      <c r="AJ107" s="53"/>
      <c r="AK107" s="124"/>
      <c r="AL107" s="116"/>
      <c r="AM107" s="10"/>
      <c r="AN107" s="11"/>
      <c r="AO107" s="11"/>
      <c r="AP107" s="9"/>
      <c r="AQ107" s="165"/>
    </row>
    <row r="108" spans="1:43" s="3" customFormat="1" ht="12.75">
      <c r="A108" s="874"/>
      <c r="B108" s="376"/>
      <c r="C108" s="363"/>
      <c r="D108" s="929"/>
      <c r="E108" s="929"/>
      <c r="F108" s="805"/>
      <c r="G108" s="10"/>
      <c r="H108" s="11"/>
      <c r="I108" s="11"/>
      <c r="J108" s="53"/>
      <c r="K108" s="890"/>
      <c r="L108" s="979"/>
      <c r="M108" s="805"/>
      <c r="N108" s="973" t="s">
        <v>62</v>
      </c>
      <c r="O108" s="613"/>
      <c r="P108" s="613"/>
      <c r="Q108" s="982"/>
      <c r="R108" s="284"/>
      <c r="S108" s="284"/>
      <c r="T108" s="115"/>
      <c r="U108" s="576"/>
      <c r="V108" s="552"/>
      <c r="W108" s="552"/>
      <c r="X108" s="986"/>
      <c r="Y108" s="890"/>
      <c r="Z108" s="152"/>
      <c r="AA108" s="10"/>
      <c r="AB108" s="11"/>
      <c r="AC108" s="11"/>
      <c r="AD108" s="53"/>
      <c r="AE108" s="124"/>
      <c r="AF108" s="369"/>
      <c r="AG108" s="11"/>
      <c r="AH108" s="11"/>
      <c r="AI108" s="11"/>
      <c r="AJ108" s="53"/>
      <c r="AK108" s="124"/>
      <c r="AL108" s="116"/>
      <c r="AM108" s="10"/>
      <c r="AN108" s="11"/>
      <c r="AO108" s="11"/>
      <c r="AP108" s="9"/>
      <c r="AQ108" s="165"/>
    </row>
    <row r="109" spans="1:43" s="3" customFormat="1" ht="12.75">
      <c r="A109" s="874"/>
      <c r="B109" s="376"/>
      <c r="C109" s="363"/>
      <c r="D109" s="929"/>
      <c r="E109" s="929"/>
      <c r="F109" s="805"/>
      <c r="G109" s="10"/>
      <c r="H109" s="11"/>
      <c r="I109" s="11"/>
      <c r="J109" s="53"/>
      <c r="K109" s="890"/>
      <c r="L109" s="979"/>
      <c r="M109" s="369"/>
      <c r="N109" s="973" t="s">
        <v>61</v>
      </c>
      <c r="O109" s="613"/>
      <c r="P109" s="613"/>
      <c r="Q109" s="982"/>
      <c r="R109" s="124"/>
      <c r="S109" s="124"/>
      <c r="T109" s="31"/>
      <c r="U109" s="576"/>
      <c r="V109" s="552"/>
      <c r="W109" s="552"/>
      <c r="X109" s="554"/>
      <c r="Y109" s="890"/>
      <c r="Z109" s="152"/>
      <c r="AA109" s="10"/>
      <c r="AB109" s="11"/>
      <c r="AC109" s="11"/>
      <c r="AD109" s="53"/>
      <c r="AE109" s="124"/>
      <c r="AF109" s="369"/>
      <c r="AG109" s="11"/>
      <c r="AH109" s="11"/>
      <c r="AI109" s="11"/>
      <c r="AJ109" s="53"/>
      <c r="AK109" s="124"/>
      <c r="AL109" s="369"/>
      <c r="AM109" s="10"/>
      <c r="AN109" s="11"/>
      <c r="AO109" s="11"/>
      <c r="AP109" s="9"/>
      <c r="AQ109" s="165"/>
    </row>
    <row r="110" spans="1:43" s="3" customFormat="1" ht="12.75">
      <c r="A110" s="28"/>
      <c r="B110" s="376"/>
      <c r="C110" s="363"/>
      <c r="D110" s="929"/>
      <c r="E110" s="929"/>
      <c r="F110" s="805"/>
      <c r="G110" s="10"/>
      <c r="H110" s="11"/>
      <c r="I110" s="11"/>
      <c r="J110" s="53"/>
      <c r="K110" s="890"/>
      <c r="L110" s="979"/>
      <c r="M110" s="369"/>
      <c r="N110" s="1069" t="s">
        <v>136</v>
      </c>
      <c r="O110" s="627" t="s">
        <v>411</v>
      </c>
      <c r="P110" s="627">
        <v>14</v>
      </c>
      <c r="Q110" s="628">
        <v>150</v>
      </c>
      <c r="R110" s="124"/>
      <c r="S110" s="124"/>
      <c r="T110" s="31"/>
      <c r="U110" s="582"/>
      <c r="V110" s="548"/>
      <c r="W110" s="548"/>
      <c r="X110" s="550"/>
      <c r="Y110" s="890"/>
      <c r="Z110" s="152"/>
      <c r="AA110" s="10"/>
      <c r="AB110" s="11"/>
      <c r="AC110" s="11"/>
      <c r="AD110" s="53"/>
      <c r="AE110" s="124"/>
      <c r="AF110" s="369"/>
      <c r="AG110" s="11"/>
      <c r="AH110" s="11"/>
      <c r="AI110" s="11"/>
      <c r="AJ110" s="53"/>
      <c r="AK110" s="124"/>
      <c r="AL110" s="369"/>
      <c r="AM110" s="10"/>
      <c r="AN110" s="11"/>
      <c r="AO110" s="11"/>
      <c r="AP110" s="9"/>
      <c r="AQ110" s="165"/>
    </row>
    <row r="111" spans="1:43" s="3" customFormat="1" ht="12.75">
      <c r="A111" s="28"/>
      <c r="B111" s="1159">
        <v>29</v>
      </c>
      <c r="C111" s="96" t="s">
        <v>148</v>
      </c>
      <c r="D111" s="931" t="s">
        <v>148</v>
      </c>
      <c r="E111" s="931"/>
      <c r="F111" s="367" t="s">
        <v>149</v>
      </c>
      <c r="G111" s="843" t="s">
        <v>265</v>
      </c>
      <c r="H111" s="578"/>
      <c r="I111" s="844"/>
      <c r="J111" s="579"/>
      <c r="K111" s="233"/>
      <c r="L111" s="233"/>
      <c r="M111" s="367"/>
      <c r="N111" s="618"/>
      <c r="O111" s="619"/>
      <c r="P111" s="619"/>
      <c r="Q111" s="620"/>
      <c r="R111" s="233"/>
      <c r="S111" s="233"/>
      <c r="T111" s="367"/>
      <c r="U111" s="97"/>
      <c r="V111" s="95"/>
      <c r="W111" s="94"/>
      <c r="X111" s="96"/>
      <c r="Y111" s="233"/>
      <c r="Z111" s="367"/>
      <c r="AA111" s="97"/>
      <c r="AB111" s="94"/>
      <c r="AC111" s="94"/>
      <c r="AD111" s="96"/>
      <c r="AE111" s="233"/>
      <c r="AF111" s="534"/>
      <c r="AG111" s="103"/>
      <c r="AH111" s="103"/>
      <c r="AI111" s="94"/>
      <c r="AJ111" s="234"/>
      <c r="AK111" s="233" t="s">
        <v>148</v>
      </c>
      <c r="AL111" s="367" t="s">
        <v>150</v>
      </c>
      <c r="AM111" s="97" t="s">
        <v>259</v>
      </c>
      <c r="AN111" s="94"/>
      <c r="AO111" s="94"/>
      <c r="AP111" s="95"/>
      <c r="AQ111" s="258"/>
    </row>
    <row r="112" spans="1:43" s="3" customFormat="1" ht="12.75">
      <c r="A112" s="28"/>
      <c r="B112" s="29"/>
      <c r="C112" s="53"/>
      <c r="D112" s="929"/>
      <c r="E112" s="929"/>
      <c r="F112" s="31"/>
      <c r="G112" s="547" t="s">
        <v>136</v>
      </c>
      <c r="H112" s="548" t="s">
        <v>135</v>
      </c>
      <c r="I112" s="549">
        <v>12</v>
      </c>
      <c r="J112" s="550">
        <v>250</v>
      </c>
      <c r="K112" s="124"/>
      <c r="L112" s="124"/>
      <c r="M112" s="31"/>
      <c r="N112" s="607"/>
      <c r="O112" s="608"/>
      <c r="P112" s="608"/>
      <c r="Q112" s="981"/>
      <c r="R112" s="124"/>
      <c r="S112" s="124"/>
      <c r="T112" s="31"/>
      <c r="U112" s="10"/>
      <c r="V112" s="6"/>
      <c r="W112" s="11"/>
      <c r="X112" s="53"/>
      <c r="Y112" s="124"/>
      <c r="Z112" s="31"/>
      <c r="AA112" s="10"/>
      <c r="AB112" s="11"/>
      <c r="AC112" s="11"/>
      <c r="AD112" s="53"/>
      <c r="AE112" s="124"/>
      <c r="AF112" s="248"/>
      <c r="AG112" s="13"/>
      <c r="AH112" s="13"/>
      <c r="AI112" s="11"/>
      <c r="AJ112" s="74"/>
      <c r="AK112" s="124"/>
      <c r="AL112" s="31"/>
      <c r="AM112" s="10" t="s">
        <v>180</v>
      </c>
      <c r="AN112" s="11" t="s">
        <v>135</v>
      </c>
      <c r="AO112" s="11">
        <v>24</v>
      </c>
      <c r="AP112" s="6" t="s">
        <v>343</v>
      </c>
      <c r="AQ112" s="165"/>
    </row>
    <row r="113" spans="1:43" s="3" customFormat="1" ht="12.75">
      <c r="A113" s="28"/>
      <c r="B113" s="29"/>
      <c r="C113" s="53"/>
      <c r="D113" s="929"/>
      <c r="E113" s="929"/>
      <c r="F113" s="31"/>
      <c r="G113" s="646" t="s">
        <v>165</v>
      </c>
      <c r="H113" s="641"/>
      <c r="I113" s="653"/>
      <c r="J113" s="642"/>
      <c r="K113" s="124"/>
      <c r="L113" s="124"/>
      <c r="M113" s="31"/>
      <c r="N113" s="607"/>
      <c r="O113" s="608"/>
      <c r="P113" s="608"/>
      <c r="Q113" s="981"/>
      <c r="R113" s="124"/>
      <c r="S113" s="124"/>
      <c r="T113" s="31"/>
      <c r="U113" s="10"/>
      <c r="V113" s="6"/>
      <c r="W113" s="11"/>
      <c r="X113" s="53"/>
      <c r="Y113" s="124"/>
      <c r="Z113" s="31"/>
      <c r="AA113" s="10"/>
      <c r="AB113" s="11"/>
      <c r="AC113" s="11"/>
      <c r="AD113" s="53"/>
      <c r="AE113" s="124"/>
      <c r="AF113" s="248"/>
      <c r="AG113" s="13"/>
      <c r="AH113" s="13"/>
      <c r="AI113" s="11"/>
      <c r="AJ113" s="74"/>
      <c r="AK113" s="124"/>
      <c r="AL113" s="116"/>
      <c r="AM113" s="10"/>
      <c r="AN113" s="11"/>
      <c r="AO113" s="11"/>
      <c r="AP113" s="6"/>
      <c r="AQ113" s="165"/>
    </row>
    <row r="114" spans="1:43" s="3" customFormat="1" ht="12.75">
      <c r="A114" s="28"/>
      <c r="B114" s="29"/>
      <c r="C114" s="53"/>
      <c r="D114" s="929"/>
      <c r="E114" s="929"/>
      <c r="F114" s="31"/>
      <c r="G114" s="646" t="s">
        <v>316</v>
      </c>
      <c r="H114" s="641" t="s">
        <v>135</v>
      </c>
      <c r="I114" s="653">
        <v>11</v>
      </c>
      <c r="J114" s="642">
        <v>200</v>
      </c>
      <c r="K114" s="124"/>
      <c r="L114" s="124"/>
      <c r="M114" s="31"/>
      <c r="N114" s="607"/>
      <c r="O114" s="608"/>
      <c r="P114" s="608"/>
      <c r="Q114" s="981"/>
      <c r="R114" s="124"/>
      <c r="S114" s="124"/>
      <c r="T114" s="31"/>
      <c r="U114" s="10"/>
      <c r="V114" s="6"/>
      <c r="W114" s="11"/>
      <c r="X114" s="53"/>
      <c r="Y114" s="124"/>
      <c r="Z114" s="31"/>
      <c r="AA114" s="10"/>
      <c r="AB114" s="11"/>
      <c r="AC114" s="11"/>
      <c r="AD114" s="53"/>
      <c r="AE114" s="124"/>
      <c r="AF114" s="248"/>
      <c r="AG114" s="13"/>
      <c r="AH114" s="13"/>
      <c r="AI114" s="11"/>
      <c r="AJ114" s="74"/>
      <c r="AK114" s="124"/>
      <c r="AL114" s="116"/>
      <c r="AM114" s="10"/>
      <c r="AN114" s="11"/>
      <c r="AO114" s="11"/>
      <c r="AP114" s="6"/>
      <c r="AQ114" s="165"/>
    </row>
    <row r="115" spans="1:43" s="3" customFormat="1" ht="12.75">
      <c r="A115" s="28"/>
      <c r="B115" s="29"/>
      <c r="C115" s="53"/>
      <c r="D115" s="929"/>
      <c r="E115" s="929"/>
      <c r="F115" s="31"/>
      <c r="G115" s="652" t="s">
        <v>56</v>
      </c>
      <c r="H115" s="644" t="s">
        <v>135</v>
      </c>
      <c r="I115" s="647">
        <v>11</v>
      </c>
      <c r="J115" s="645">
        <v>200</v>
      </c>
      <c r="K115" s="124"/>
      <c r="L115" s="124"/>
      <c r="M115" s="31"/>
      <c r="N115" s="607"/>
      <c r="O115" s="608"/>
      <c r="P115" s="608"/>
      <c r="Q115" s="981"/>
      <c r="R115" s="124"/>
      <c r="S115" s="124"/>
      <c r="T115" s="31"/>
      <c r="U115" s="10"/>
      <c r="V115" s="6"/>
      <c r="W115" s="11"/>
      <c r="X115" s="53"/>
      <c r="Y115" s="124"/>
      <c r="Z115" s="31"/>
      <c r="AA115" s="10"/>
      <c r="AB115" s="11"/>
      <c r="AC115" s="11"/>
      <c r="AD115" s="53"/>
      <c r="AE115" s="124"/>
      <c r="AF115" s="248"/>
      <c r="AG115" s="13"/>
      <c r="AH115" s="13"/>
      <c r="AI115" s="11"/>
      <c r="AJ115" s="74"/>
      <c r="AK115" s="124"/>
      <c r="AL115" s="116"/>
      <c r="AM115" s="10"/>
      <c r="AN115" s="11"/>
      <c r="AO115" s="11"/>
      <c r="AP115" s="6"/>
      <c r="AQ115" s="165"/>
    </row>
    <row r="116" spans="1:43" s="3" customFormat="1" ht="12.75">
      <c r="A116" s="28"/>
      <c r="B116" s="29"/>
      <c r="C116" s="53"/>
      <c r="D116" s="929"/>
      <c r="E116" s="929"/>
      <c r="F116" s="31"/>
      <c r="G116" s="551" t="s">
        <v>67</v>
      </c>
      <c r="H116" s="552"/>
      <c r="I116" s="553"/>
      <c r="J116" s="986"/>
      <c r="K116" s="124"/>
      <c r="L116" s="124"/>
      <c r="M116" s="31"/>
      <c r="N116" s="607"/>
      <c r="O116" s="608"/>
      <c r="P116" s="608"/>
      <c r="Q116" s="981"/>
      <c r="R116" s="124"/>
      <c r="S116" s="124"/>
      <c r="T116" s="31"/>
      <c r="U116" s="10"/>
      <c r="V116" s="6"/>
      <c r="W116" s="11"/>
      <c r="X116" s="53"/>
      <c r="Y116" s="124"/>
      <c r="Z116" s="31"/>
      <c r="AA116" s="10"/>
      <c r="AB116" s="11"/>
      <c r="AC116" s="11"/>
      <c r="AD116" s="53"/>
      <c r="AE116" s="124"/>
      <c r="AF116" s="248"/>
      <c r="AG116" s="13"/>
      <c r="AH116" s="13"/>
      <c r="AI116" s="11"/>
      <c r="AJ116" s="74"/>
      <c r="AK116" s="124"/>
      <c r="AL116" s="116"/>
      <c r="AM116" s="10"/>
      <c r="AN116" s="11"/>
      <c r="AO116" s="11"/>
      <c r="AP116" s="6"/>
      <c r="AQ116" s="165"/>
    </row>
    <row r="117" spans="1:43" s="3" customFormat="1" ht="13.5" thickBot="1">
      <c r="A117" s="893"/>
      <c r="B117" s="75"/>
      <c r="C117" s="76"/>
      <c r="D117" s="933"/>
      <c r="E117" s="933"/>
      <c r="F117" s="366"/>
      <c r="G117" s="588" t="s">
        <v>154</v>
      </c>
      <c r="H117" s="589" t="s">
        <v>411</v>
      </c>
      <c r="I117" s="590">
        <v>11</v>
      </c>
      <c r="J117" s="591">
        <v>150</v>
      </c>
      <c r="K117" s="133"/>
      <c r="L117" s="126"/>
      <c r="M117" s="366"/>
      <c r="N117" s="630"/>
      <c r="O117" s="631"/>
      <c r="P117" s="631"/>
      <c r="Q117" s="632"/>
      <c r="R117" s="126"/>
      <c r="S117" s="126"/>
      <c r="T117" s="533"/>
      <c r="U117" s="78"/>
      <c r="V117" s="77"/>
      <c r="W117" s="79"/>
      <c r="X117" s="76"/>
      <c r="Y117" s="133"/>
      <c r="Z117" s="533"/>
      <c r="AA117" s="78"/>
      <c r="AB117" s="79"/>
      <c r="AC117" s="79"/>
      <c r="AD117" s="76"/>
      <c r="AE117" s="126"/>
      <c r="AF117" s="533"/>
      <c r="AG117" s="81"/>
      <c r="AH117" s="81"/>
      <c r="AI117" s="79"/>
      <c r="AJ117" s="193"/>
      <c r="AK117" s="211"/>
      <c r="AL117" s="366"/>
      <c r="AM117" s="78"/>
      <c r="AN117" s="79"/>
      <c r="AO117" s="79"/>
      <c r="AP117" s="77"/>
      <c r="AQ117" s="167"/>
    </row>
    <row r="118" spans="1:43" s="3" customFormat="1" ht="13.5" thickTop="1">
      <c r="A118" s="1163"/>
      <c r="B118" s="29">
        <v>30</v>
      </c>
      <c r="C118" s="151" t="s">
        <v>151</v>
      </c>
      <c r="D118" s="124"/>
      <c r="E118" s="124"/>
      <c r="F118" s="1464"/>
      <c r="G118" s="10"/>
      <c r="H118" s="11"/>
      <c r="I118" s="6"/>
      <c r="J118" s="53"/>
      <c r="K118" s="124"/>
      <c r="L118" s="124"/>
      <c r="M118" s="31"/>
      <c r="N118" s="607"/>
      <c r="O118" s="608"/>
      <c r="P118" s="608"/>
      <c r="Q118" s="609"/>
      <c r="R118" s="124"/>
      <c r="S118" s="124"/>
      <c r="T118" s="115"/>
      <c r="U118" s="10"/>
      <c r="V118" s="6"/>
      <c r="W118" s="11"/>
      <c r="X118" s="53"/>
      <c r="Y118" s="124" t="s">
        <v>151</v>
      </c>
      <c r="Z118" s="1026" t="s">
        <v>551</v>
      </c>
      <c r="AA118" s="15"/>
      <c r="AB118" s="11"/>
      <c r="AC118" s="11"/>
      <c r="AD118" s="53"/>
      <c r="AE118" s="124"/>
      <c r="AF118" s="248"/>
      <c r="AG118" s="13"/>
      <c r="AH118" s="13"/>
      <c r="AI118" s="11"/>
      <c r="AJ118" s="74"/>
      <c r="AK118" s="283"/>
      <c r="AL118" s="676"/>
      <c r="AM118" s="239"/>
      <c r="AN118" s="228"/>
      <c r="AO118" s="228"/>
      <c r="AP118" s="312"/>
      <c r="AQ118" s="1989"/>
    </row>
    <row r="119" spans="1:43" s="3" customFormat="1" ht="12.75">
      <c r="A119" s="8"/>
      <c r="B119" s="910"/>
      <c r="C119" s="985"/>
      <c r="D119" s="124"/>
      <c r="E119" s="124"/>
      <c r="F119" s="31"/>
      <c r="G119" s="10"/>
      <c r="H119" s="11"/>
      <c r="I119" s="6"/>
      <c r="J119" s="53"/>
      <c r="K119" s="124"/>
      <c r="L119" s="124"/>
      <c r="M119" s="31"/>
      <c r="N119" s="607"/>
      <c r="O119" s="608"/>
      <c r="P119" s="608"/>
      <c r="Q119" s="609"/>
      <c r="R119" s="124"/>
      <c r="S119" s="124"/>
      <c r="T119" s="31"/>
      <c r="U119" s="10"/>
      <c r="V119" s="6"/>
      <c r="W119" s="11"/>
      <c r="X119" s="53"/>
      <c r="Y119" s="124"/>
      <c r="Z119" s="891"/>
      <c r="AA119" s="15"/>
      <c r="AB119" s="11"/>
      <c r="AC119" s="11"/>
      <c r="AD119" s="53"/>
      <c r="AE119" s="124"/>
      <c r="AF119" s="248"/>
      <c r="AG119" s="13"/>
      <c r="AH119" s="13"/>
      <c r="AI119" s="11"/>
      <c r="AJ119" s="74"/>
      <c r="AK119" s="124"/>
      <c r="AL119" s="31"/>
      <c r="AM119" s="10"/>
      <c r="AN119" s="11"/>
      <c r="AO119" s="11"/>
      <c r="AP119" s="62"/>
      <c r="AQ119" s="1989"/>
    </row>
    <row r="120" spans="1:43" s="18" customFormat="1" ht="12.75">
      <c r="A120" s="8"/>
      <c r="B120" s="16"/>
      <c r="C120" s="56"/>
      <c r="D120" s="125"/>
      <c r="E120" s="125"/>
      <c r="F120" s="365"/>
      <c r="G120" s="17"/>
      <c r="H120" s="19"/>
      <c r="J120" s="56"/>
      <c r="K120" s="125"/>
      <c r="L120" s="125"/>
      <c r="M120" s="365"/>
      <c r="N120" s="881"/>
      <c r="O120" s="882"/>
      <c r="P120" s="882"/>
      <c r="Q120" s="920"/>
      <c r="R120" s="125"/>
      <c r="S120" s="125"/>
      <c r="T120" s="365"/>
      <c r="U120" s="17"/>
      <c r="W120" s="19"/>
      <c r="X120" s="56"/>
      <c r="Y120" s="125"/>
      <c r="Z120" s="1025"/>
      <c r="AA120" s="30"/>
      <c r="AB120" s="19"/>
      <c r="AC120" s="19"/>
      <c r="AD120" s="56"/>
      <c r="AE120" s="125"/>
      <c r="AF120" s="532"/>
      <c r="AG120" s="21"/>
      <c r="AH120" s="21"/>
      <c r="AI120" s="19"/>
      <c r="AJ120" s="192"/>
      <c r="AK120" s="125"/>
      <c r="AL120" s="365"/>
      <c r="AM120" s="17"/>
      <c r="AN120" s="19"/>
      <c r="AO120" s="19"/>
      <c r="AQ120" s="166"/>
    </row>
    <row r="121" spans="1:43" s="3" customFormat="1" ht="12.75">
      <c r="A121" s="28"/>
      <c r="B121" s="6"/>
      <c r="C121" s="6"/>
      <c r="D121" s="929"/>
      <c r="E121" s="929"/>
      <c r="F121" s="31"/>
      <c r="G121" s="40"/>
      <c r="H121" s="6"/>
      <c r="I121" s="6"/>
      <c r="J121" s="6"/>
      <c r="K121" s="124"/>
      <c r="L121" s="124"/>
      <c r="M121" s="31"/>
      <c r="N121" s="40"/>
      <c r="O121" s="6"/>
      <c r="P121" s="6"/>
      <c r="Q121" s="6"/>
      <c r="R121" s="124"/>
      <c r="S121" s="124"/>
      <c r="T121" s="31"/>
      <c r="U121" s="40"/>
      <c r="V121" s="6"/>
      <c r="W121" s="6"/>
      <c r="X121" s="6"/>
      <c r="Y121" s="124"/>
      <c r="Z121" s="31"/>
      <c r="AA121" s="40"/>
      <c r="AB121" s="6"/>
      <c r="AC121" s="6"/>
      <c r="AD121" s="6"/>
      <c r="AE121" s="124"/>
      <c r="AF121" s="31"/>
      <c r="AG121" s="6"/>
      <c r="AH121" s="6"/>
      <c r="AI121" s="6"/>
      <c r="AJ121" s="74"/>
      <c r="AK121" s="124"/>
      <c r="AL121" s="31"/>
      <c r="AM121" s="40"/>
      <c r="AN121" s="6"/>
      <c r="AO121" s="6"/>
      <c r="AP121" s="6"/>
      <c r="AQ121" s="12"/>
    </row>
    <row r="122" spans="1:43" ht="18">
      <c r="A122" s="159"/>
      <c r="B122" s="39"/>
      <c r="C122" s="870"/>
      <c r="D122" s="1151"/>
      <c r="E122" s="1151"/>
      <c r="F122" s="1631" t="s">
        <v>713</v>
      </c>
      <c r="G122" s="58"/>
      <c r="H122" s="58"/>
      <c r="I122" s="39"/>
      <c r="J122" s="870"/>
      <c r="K122" s="6"/>
      <c r="L122" s="6"/>
      <c r="M122" s="870"/>
      <c r="N122" s="870"/>
      <c r="O122" s="58"/>
      <c r="P122" s="39"/>
      <c r="Q122" s="58"/>
      <c r="R122" s="31"/>
      <c r="S122" s="31"/>
      <c r="U122" s="869"/>
      <c r="V122" s="872"/>
      <c r="W122" s="136"/>
      <c r="X122" s="872"/>
      <c r="Y122" s="115"/>
      <c r="AA122" s="872"/>
      <c r="AB122" s="58"/>
      <c r="AC122" s="31"/>
      <c r="AD122" s="115"/>
      <c r="AE122" s="127"/>
      <c r="AF122" s="39"/>
      <c r="AG122" s="1277"/>
      <c r="AH122" s="870"/>
      <c r="AI122" s="31"/>
      <c r="AJ122" s="197"/>
      <c r="AK122" s="127"/>
      <c r="AL122" s="873"/>
      <c r="AM122" s="22"/>
      <c r="AO122" s="22"/>
      <c r="AP122" s="22"/>
      <c r="AQ122" s="218" t="s">
        <v>373</v>
      </c>
    </row>
    <row r="123" spans="1:43" ht="13.5" thickBot="1">
      <c r="A123" s="47"/>
      <c r="B123" s="7"/>
      <c r="C123" s="7"/>
      <c r="D123" s="1152"/>
      <c r="E123" s="1152"/>
      <c r="F123" s="26"/>
      <c r="G123" s="7"/>
      <c r="H123" s="5"/>
      <c r="I123" s="7"/>
      <c r="J123" s="7"/>
      <c r="K123" s="129"/>
      <c r="L123" s="129"/>
      <c r="M123" s="26"/>
      <c r="N123" s="7"/>
      <c r="O123" s="5"/>
      <c r="P123" s="7"/>
      <c r="Q123" s="7"/>
      <c r="R123" s="129"/>
      <c r="S123" s="129"/>
      <c r="T123" s="26"/>
      <c r="U123" s="7"/>
      <c r="V123" s="5"/>
      <c r="W123" s="7"/>
      <c r="X123" s="7"/>
      <c r="Y123" s="129"/>
      <c r="Z123" s="672"/>
      <c r="AA123" s="7"/>
      <c r="AB123" s="5"/>
      <c r="AC123" s="7"/>
      <c r="AD123" s="7"/>
      <c r="AE123" s="129"/>
      <c r="AF123" s="26"/>
      <c r="AG123" s="7"/>
      <c r="AH123" s="7"/>
      <c r="AI123" s="7"/>
      <c r="AJ123" s="71"/>
      <c r="AK123" s="129"/>
      <c r="AL123" s="26"/>
      <c r="AM123" s="7"/>
      <c r="AN123" s="5"/>
      <c r="AO123" s="7"/>
      <c r="AP123" s="7"/>
      <c r="AQ123" s="25"/>
    </row>
    <row r="124" ht="13.5" thickTop="1"/>
    <row r="125" spans="10:42" ht="12.75">
      <c r="J125" s="107"/>
      <c r="K125" s="221"/>
      <c r="L125" s="221"/>
      <c r="M125" s="337"/>
      <c r="N125" s="107"/>
      <c r="O125" s="108"/>
      <c r="P125" s="107"/>
      <c r="Q125" s="107"/>
      <c r="R125" s="221"/>
      <c r="S125" s="221"/>
      <c r="T125" s="337"/>
      <c r="U125" s="107"/>
      <c r="V125" s="108"/>
      <c r="W125" s="107"/>
      <c r="X125" s="107"/>
      <c r="Y125" s="221"/>
      <c r="Z125" s="160"/>
      <c r="AA125" s="107"/>
      <c r="AB125" s="108"/>
      <c r="AC125" s="107"/>
      <c r="AD125" s="107"/>
      <c r="AE125" s="221"/>
      <c r="AF125" s="337"/>
      <c r="AG125" s="107"/>
      <c r="AH125" s="107"/>
      <c r="AI125" s="107"/>
      <c r="AJ125" s="107"/>
      <c r="AK125" s="221"/>
      <c r="AP125" s="107"/>
    </row>
    <row r="126" spans="10:37" ht="12.75">
      <c r="J126" s="107"/>
      <c r="K126" s="221"/>
      <c r="L126" s="221"/>
      <c r="M126" s="337"/>
      <c r="N126" s="107"/>
      <c r="O126" s="58"/>
      <c r="P126" s="116"/>
      <c r="Q126" s="158"/>
      <c r="R126" s="31"/>
      <c r="S126" s="31"/>
      <c r="T126" s="39"/>
      <c r="U126" s="58"/>
      <c r="V126" s="31"/>
      <c r="W126" s="115"/>
      <c r="X126" s="39"/>
      <c r="Y126" s="221"/>
      <c r="Z126" s="160"/>
      <c r="AA126" s="107"/>
      <c r="AB126" s="108"/>
      <c r="AC126" s="107"/>
      <c r="AD126" s="107"/>
      <c r="AE126" s="221"/>
      <c r="AF126" s="337"/>
      <c r="AG126" s="107"/>
      <c r="AH126" s="107"/>
      <c r="AI126" s="107"/>
      <c r="AJ126" s="107"/>
      <c r="AK126" s="221"/>
    </row>
    <row r="127" spans="8:37" ht="12.75">
      <c r="H127" s="31"/>
      <c r="I127" s="22"/>
      <c r="J127" s="109"/>
      <c r="K127" s="128"/>
      <c r="L127" s="128"/>
      <c r="M127" s="681"/>
      <c r="N127" s="109"/>
      <c r="O127" s="111"/>
      <c r="P127" s="109"/>
      <c r="Q127" s="109"/>
      <c r="R127" s="128"/>
      <c r="S127" s="128"/>
      <c r="T127" s="681"/>
      <c r="U127" s="107"/>
      <c r="V127" s="108"/>
      <c r="W127" s="107"/>
      <c r="X127" s="107"/>
      <c r="Y127" s="221"/>
      <c r="Z127" s="160"/>
      <c r="AA127" s="107"/>
      <c r="AB127" s="108"/>
      <c r="AC127" s="107"/>
      <c r="AD127" s="107"/>
      <c r="AE127" s="221"/>
      <c r="AF127" s="337"/>
      <c r="AG127" s="107"/>
      <c r="AH127" s="107"/>
      <c r="AI127" s="107"/>
      <c r="AJ127" s="107"/>
      <c r="AK127" s="221"/>
    </row>
    <row r="128" ht="12.75">
      <c r="C128" s="870"/>
    </row>
    <row r="129" spans="10:15" ht="12.75">
      <c r="J129" s="58"/>
      <c r="K129" s="31"/>
      <c r="L129" s="31"/>
      <c r="M129" s="115"/>
      <c r="N129" s="39"/>
      <c r="O129" s="4"/>
    </row>
    <row r="146" spans="1:42" ht="12.75">
      <c r="A146" s="708"/>
      <c r="B146" s="708"/>
      <c r="C146" s="708"/>
      <c r="F146" s="710"/>
      <c r="G146" s="708"/>
      <c r="H146" s="711"/>
      <c r="I146" s="711"/>
      <c r="J146" s="711"/>
      <c r="K146" s="709"/>
      <c r="L146" s="709"/>
      <c r="M146" s="711"/>
      <c r="N146" s="709"/>
      <c r="O146" s="711"/>
      <c r="P146" s="711"/>
      <c r="Q146" s="711"/>
      <c r="R146" s="709"/>
      <c r="S146" s="709"/>
      <c r="T146" s="711"/>
      <c r="U146" s="709"/>
      <c r="V146" s="711"/>
      <c r="W146" s="711"/>
      <c r="X146" s="711"/>
      <c r="Y146" s="709"/>
      <c r="Z146" s="711"/>
      <c r="AA146" s="709"/>
      <c r="AB146" s="711"/>
      <c r="AC146" s="711"/>
      <c r="AD146" s="711"/>
      <c r="AE146" s="709"/>
      <c r="AF146" s="710"/>
      <c r="AG146" s="708"/>
      <c r="AH146" s="708"/>
      <c r="AI146" s="708"/>
      <c r="AJ146" s="758" t="s">
        <v>563</v>
      </c>
      <c r="AK146" s="709"/>
      <c r="AL146" s="710"/>
      <c r="AM146" s="708"/>
      <c r="AN146" s="709"/>
      <c r="AO146" s="708"/>
      <c r="AP146" s="708"/>
    </row>
    <row r="147" spans="1:42" ht="12.75">
      <c r="A147" s="3"/>
      <c r="B147" s="3"/>
      <c r="C147" s="3"/>
      <c r="F147" s="116">
        <f aca="true" t="shared" si="0" ref="F147:F153">COUNTIF($D$5:$D$142,G147)</f>
        <v>0</v>
      </c>
      <c r="G147" s="3" t="s">
        <v>151</v>
      </c>
      <c r="I147" s="3"/>
      <c r="J147" s="216"/>
      <c r="M147" s="116">
        <f aca="true" t="shared" si="1" ref="M147:M153">COUNTIF($K$5:$K$142,N147)</f>
        <v>0</v>
      </c>
      <c r="N147" s="3" t="s">
        <v>151</v>
      </c>
      <c r="P147" s="3"/>
      <c r="Q147" s="3"/>
      <c r="T147" s="116">
        <f aca="true" t="shared" si="2" ref="T147:T153">COUNTIF($R$5:$R$142,U147)</f>
        <v>1</v>
      </c>
      <c r="U147" s="3" t="s">
        <v>151</v>
      </c>
      <c r="W147" s="3"/>
      <c r="X147" s="3"/>
      <c r="Z147" s="116">
        <f aca="true" t="shared" si="3" ref="Z147:Z153">COUNTIF($Y$5:$Y$142,AA147)</f>
        <v>1</v>
      </c>
      <c r="AA147" s="3" t="s">
        <v>151</v>
      </c>
      <c r="AC147" s="3"/>
      <c r="AD147" s="3"/>
      <c r="AF147" s="116">
        <f aca="true" t="shared" si="4" ref="AF147:AF153">COUNTIF($AE$5:$AE$142,AG147)</f>
        <v>3</v>
      </c>
      <c r="AG147" s="3" t="s">
        <v>151</v>
      </c>
      <c r="AH147" s="3"/>
      <c r="AI147" s="3"/>
      <c r="AJ147" s="757">
        <f>F147+M147+T147+Z147+AF147</f>
        <v>5</v>
      </c>
      <c r="AL147" s="116">
        <f aca="true" t="shared" si="5" ref="AL147:AL153">COUNTIF($AK$5:$AK$142,AM147)</f>
        <v>0</v>
      </c>
      <c r="AM147" s="3" t="s">
        <v>151</v>
      </c>
      <c r="AO147" s="3"/>
      <c r="AP147" s="3"/>
    </row>
    <row r="148" spans="1:42" ht="12.75">
      <c r="A148" s="3"/>
      <c r="B148" s="3"/>
      <c r="C148" s="3"/>
      <c r="F148" s="116">
        <f t="shared" si="0"/>
        <v>0</v>
      </c>
      <c r="G148" s="3" t="s">
        <v>134</v>
      </c>
      <c r="I148" s="3"/>
      <c r="J148" s="216"/>
      <c r="M148" s="116">
        <f t="shared" si="1"/>
        <v>2</v>
      </c>
      <c r="N148" s="3" t="s">
        <v>134</v>
      </c>
      <c r="P148" s="3"/>
      <c r="Q148" s="3"/>
      <c r="T148" s="116">
        <f t="shared" si="2"/>
        <v>3</v>
      </c>
      <c r="U148" s="3" t="s">
        <v>134</v>
      </c>
      <c r="W148" s="3"/>
      <c r="X148" s="3"/>
      <c r="Z148" s="116">
        <f t="shared" si="3"/>
        <v>0</v>
      </c>
      <c r="AA148" s="3" t="s">
        <v>134</v>
      </c>
      <c r="AC148" s="3"/>
      <c r="AD148" s="3"/>
      <c r="AF148" s="116">
        <f t="shared" si="4"/>
        <v>0</v>
      </c>
      <c r="AG148" s="3" t="s">
        <v>134</v>
      </c>
      <c r="AH148" s="3"/>
      <c r="AI148" s="3"/>
      <c r="AJ148" s="757">
        <f aca="true" t="shared" si="6" ref="AJ148:AJ155">F148+M148+T148+Z148+AF148</f>
        <v>5</v>
      </c>
      <c r="AL148" s="116">
        <f t="shared" si="5"/>
        <v>0</v>
      </c>
      <c r="AM148" s="3" t="s">
        <v>134</v>
      </c>
      <c r="AO148" s="3"/>
      <c r="AP148" s="3"/>
    </row>
    <row r="149" spans="1:42" ht="12.75">
      <c r="A149" s="3"/>
      <c r="B149" s="3"/>
      <c r="C149" s="3"/>
      <c r="F149" s="116">
        <f t="shared" si="0"/>
        <v>2</v>
      </c>
      <c r="G149" s="3" t="s">
        <v>137</v>
      </c>
      <c r="I149" s="3"/>
      <c r="J149" s="216"/>
      <c r="M149" s="116">
        <f t="shared" si="1"/>
        <v>1</v>
      </c>
      <c r="N149" s="3" t="s">
        <v>137</v>
      </c>
      <c r="P149" s="3"/>
      <c r="Q149" s="3"/>
      <c r="T149" s="116">
        <f t="shared" si="2"/>
        <v>0</v>
      </c>
      <c r="U149" s="3" t="s">
        <v>137</v>
      </c>
      <c r="W149" s="3"/>
      <c r="X149" s="3"/>
      <c r="Z149" s="116">
        <f t="shared" si="3"/>
        <v>1</v>
      </c>
      <c r="AA149" s="3" t="s">
        <v>137</v>
      </c>
      <c r="AC149" s="3"/>
      <c r="AD149" s="3"/>
      <c r="AF149" s="116">
        <f t="shared" si="4"/>
        <v>0</v>
      </c>
      <c r="AG149" s="3" t="s">
        <v>137</v>
      </c>
      <c r="AH149" s="3"/>
      <c r="AI149" s="3"/>
      <c r="AJ149" s="757">
        <f t="shared" si="6"/>
        <v>4</v>
      </c>
      <c r="AL149" s="116">
        <f t="shared" si="5"/>
        <v>0</v>
      </c>
      <c r="AM149" s="3" t="s">
        <v>137</v>
      </c>
      <c r="AO149" s="3"/>
      <c r="AP149" s="3"/>
    </row>
    <row r="150" spans="1:42" ht="12.75">
      <c r="A150" s="3"/>
      <c r="B150" s="3"/>
      <c r="C150" s="3"/>
      <c r="F150" s="116">
        <f t="shared" si="0"/>
        <v>0</v>
      </c>
      <c r="G150" s="3" t="s">
        <v>140</v>
      </c>
      <c r="I150" s="3"/>
      <c r="J150" s="216"/>
      <c r="M150" s="116">
        <f t="shared" si="1"/>
        <v>0</v>
      </c>
      <c r="N150" s="3" t="s">
        <v>140</v>
      </c>
      <c r="P150" s="3"/>
      <c r="Q150" s="3"/>
      <c r="T150" s="116">
        <f t="shared" si="2"/>
        <v>4</v>
      </c>
      <c r="U150" s="3" t="s">
        <v>140</v>
      </c>
      <c r="W150" s="3"/>
      <c r="X150" s="3"/>
      <c r="Z150" s="116">
        <f t="shared" si="3"/>
        <v>0</v>
      </c>
      <c r="AA150" s="3" t="s">
        <v>140</v>
      </c>
      <c r="AC150" s="3"/>
      <c r="AD150" s="3"/>
      <c r="AF150" s="116">
        <f t="shared" si="4"/>
        <v>0</v>
      </c>
      <c r="AG150" s="3" t="s">
        <v>140</v>
      </c>
      <c r="AH150" s="3"/>
      <c r="AI150" s="3"/>
      <c r="AJ150" s="757">
        <f t="shared" si="6"/>
        <v>4</v>
      </c>
      <c r="AL150" s="116">
        <f t="shared" si="5"/>
        <v>0</v>
      </c>
      <c r="AM150" s="3" t="s">
        <v>140</v>
      </c>
      <c r="AO150" s="3"/>
      <c r="AP150" s="3"/>
    </row>
    <row r="151" spans="1:42" ht="12.75">
      <c r="A151" s="3"/>
      <c r="B151" s="3"/>
      <c r="C151" s="3"/>
      <c r="F151" s="116">
        <f t="shared" si="0"/>
        <v>2</v>
      </c>
      <c r="G151" s="3" t="s">
        <v>142</v>
      </c>
      <c r="I151" s="3"/>
      <c r="J151" s="216"/>
      <c r="M151" s="116">
        <f t="shared" si="1"/>
        <v>0</v>
      </c>
      <c r="N151" s="3" t="s">
        <v>142</v>
      </c>
      <c r="P151" s="3"/>
      <c r="Q151" s="3"/>
      <c r="T151" s="116">
        <f t="shared" si="2"/>
        <v>0</v>
      </c>
      <c r="U151" s="3" t="s">
        <v>142</v>
      </c>
      <c r="W151" s="3"/>
      <c r="X151" s="3"/>
      <c r="Z151" s="116">
        <f t="shared" si="3"/>
        <v>4</v>
      </c>
      <c r="AA151" s="3" t="s">
        <v>142</v>
      </c>
      <c r="AC151" s="3"/>
      <c r="AD151" s="3"/>
      <c r="AF151" s="116">
        <f t="shared" si="4"/>
        <v>0</v>
      </c>
      <c r="AG151" s="3" t="s">
        <v>142</v>
      </c>
      <c r="AH151" s="3"/>
      <c r="AI151" s="3"/>
      <c r="AJ151" s="757">
        <f t="shared" si="6"/>
        <v>6</v>
      </c>
      <c r="AL151" s="116">
        <f t="shared" si="5"/>
        <v>0</v>
      </c>
      <c r="AM151" s="3" t="s">
        <v>142</v>
      </c>
      <c r="AO151" s="3"/>
      <c r="AP151" s="3"/>
    </row>
    <row r="152" spans="1:42" ht="12.75">
      <c r="A152" s="3"/>
      <c r="B152" s="3"/>
      <c r="C152" s="3"/>
      <c r="F152" s="116">
        <f t="shared" si="0"/>
        <v>0</v>
      </c>
      <c r="G152" s="3" t="s">
        <v>144</v>
      </c>
      <c r="I152" s="3"/>
      <c r="J152" s="216"/>
      <c r="M152" s="116">
        <f t="shared" si="1"/>
        <v>4</v>
      </c>
      <c r="N152" s="3" t="s">
        <v>144</v>
      </c>
      <c r="P152" s="3"/>
      <c r="Q152" s="3"/>
      <c r="T152" s="116">
        <f t="shared" si="2"/>
        <v>4</v>
      </c>
      <c r="U152" s="3" t="s">
        <v>144</v>
      </c>
      <c r="W152" s="3"/>
      <c r="X152" s="3"/>
      <c r="Z152" s="116">
        <f t="shared" si="3"/>
        <v>0</v>
      </c>
      <c r="AA152" s="3" t="s">
        <v>144</v>
      </c>
      <c r="AC152" s="3"/>
      <c r="AD152" s="3"/>
      <c r="AF152" s="116">
        <f t="shared" si="4"/>
        <v>0</v>
      </c>
      <c r="AG152" s="3" t="s">
        <v>144</v>
      </c>
      <c r="AH152" s="3"/>
      <c r="AI152" s="3"/>
      <c r="AJ152" s="757">
        <f t="shared" si="6"/>
        <v>8</v>
      </c>
      <c r="AL152" s="116">
        <f t="shared" si="5"/>
        <v>4</v>
      </c>
      <c r="AM152" s="3" t="s">
        <v>144</v>
      </c>
      <c r="AO152" s="3"/>
      <c r="AP152" s="3"/>
    </row>
    <row r="153" spans="1:42" ht="12.75">
      <c r="A153" s="3"/>
      <c r="B153" s="3"/>
      <c r="C153" s="3"/>
      <c r="F153" s="116">
        <f t="shared" si="0"/>
        <v>5</v>
      </c>
      <c r="G153" s="3" t="s">
        <v>148</v>
      </c>
      <c r="I153" s="3"/>
      <c r="J153" s="216"/>
      <c r="M153" s="116">
        <f t="shared" si="1"/>
        <v>0</v>
      </c>
      <c r="N153" s="3" t="s">
        <v>148</v>
      </c>
      <c r="P153" s="3"/>
      <c r="Q153" s="3"/>
      <c r="T153" s="116">
        <f t="shared" si="2"/>
        <v>0</v>
      </c>
      <c r="U153" s="3" t="s">
        <v>148</v>
      </c>
      <c r="W153" s="3"/>
      <c r="X153" s="3"/>
      <c r="Z153" s="116">
        <f t="shared" si="3"/>
        <v>0</v>
      </c>
      <c r="AA153" s="3" t="s">
        <v>148</v>
      </c>
      <c r="AC153" s="3"/>
      <c r="AD153" s="3"/>
      <c r="AF153" s="116">
        <f t="shared" si="4"/>
        <v>0</v>
      </c>
      <c r="AG153" s="3" t="s">
        <v>148</v>
      </c>
      <c r="AH153" s="3"/>
      <c r="AI153" s="3"/>
      <c r="AJ153" s="757">
        <f t="shared" si="6"/>
        <v>5</v>
      </c>
      <c r="AL153" s="116">
        <f t="shared" si="5"/>
        <v>5</v>
      </c>
      <c r="AM153" s="3" t="s">
        <v>148</v>
      </c>
      <c r="AO153" s="3"/>
      <c r="AP153" s="3"/>
    </row>
    <row r="154" spans="1:42" ht="12.75">
      <c r="A154" s="3"/>
      <c r="B154" s="3"/>
      <c r="C154" s="3"/>
      <c r="F154" s="116"/>
      <c r="G154" s="3"/>
      <c r="I154" s="3"/>
      <c r="J154" s="216"/>
      <c r="M154" s="116"/>
      <c r="N154" s="3"/>
      <c r="P154" s="3"/>
      <c r="Q154" s="3"/>
      <c r="T154" s="116"/>
      <c r="U154" s="3"/>
      <c r="W154" s="3"/>
      <c r="X154" s="3"/>
      <c r="AA154" s="3"/>
      <c r="AC154" s="3"/>
      <c r="AD154" s="3"/>
      <c r="AF154" s="116"/>
      <c r="AG154" s="3"/>
      <c r="AH154" s="3"/>
      <c r="AI154" s="3"/>
      <c r="AJ154" s="3"/>
      <c r="AL154" s="116"/>
      <c r="AM154" s="3"/>
      <c r="AO154" s="3"/>
      <c r="AP154" s="3"/>
    </row>
    <row r="155" spans="1:42" ht="12.75">
      <c r="A155" s="3"/>
      <c r="B155" s="3"/>
      <c r="C155" s="3"/>
      <c r="F155" s="721">
        <f>SUM(F147:F153)</f>
        <v>9</v>
      </c>
      <c r="G155" s="721" t="s">
        <v>291</v>
      </c>
      <c r="H155" s="721"/>
      <c r="I155" s="722"/>
      <c r="J155" s="721"/>
      <c r="K155" s="722"/>
      <c r="L155" s="722"/>
      <c r="M155" s="721">
        <f>SUM(M147:M153)</f>
        <v>7</v>
      </c>
      <c r="N155" s="721" t="s">
        <v>291</v>
      </c>
      <c r="O155" s="722"/>
      <c r="P155" s="722"/>
      <c r="Q155" s="722"/>
      <c r="R155" s="722"/>
      <c r="S155" s="722"/>
      <c r="T155" s="721">
        <f>SUM(T147:T153)</f>
        <v>12</v>
      </c>
      <c r="U155" s="721" t="s">
        <v>291</v>
      </c>
      <c r="V155" s="722"/>
      <c r="W155" s="722"/>
      <c r="X155" s="722"/>
      <c r="Y155" s="722"/>
      <c r="Z155" s="721">
        <f>SUM(Z147:Z153)</f>
        <v>6</v>
      </c>
      <c r="AA155" s="721" t="s">
        <v>291</v>
      </c>
      <c r="AB155" s="722"/>
      <c r="AC155" s="722"/>
      <c r="AD155" s="722"/>
      <c r="AE155" s="722"/>
      <c r="AF155" s="721">
        <f>SUM(AF147:AF153)</f>
        <v>3</v>
      </c>
      <c r="AG155" s="721" t="s">
        <v>291</v>
      </c>
      <c r="AH155" s="722"/>
      <c r="AI155" s="722"/>
      <c r="AJ155" s="757">
        <f t="shared" si="6"/>
        <v>37</v>
      </c>
      <c r="AK155" s="722"/>
      <c r="AL155" s="721">
        <f>SUM(AL147:AL153)</f>
        <v>9</v>
      </c>
      <c r="AM155" s="721" t="s">
        <v>291</v>
      </c>
      <c r="AO155" s="3"/>
      <c r="AP155" s="116">
        <f>F155+M155+T155+Z155+AF155+AL155</f>
        <v>46</v>
      </c>
    </row>
    <row r="156" spans="1:42" ht="12.75">
      <c r="A156" s="3"/>
      <c r="B156" s="3"/>
      <c r="C156" s="3"/>
      <c r="F156" s="116"/>
      <c r="G156" s="3"/>
      <c r="I156" s="3"/>
      <c r="J156" s="3"/>
      <c r="M156" s="116"/>
      <c r="N156" s="3"/>
      <c r="P156" s="3"/>
      <c r="Q156" s="3"/>
      <c r="T156" s="116"/>
      <c r="U156" s="3"/>
      <c r="W156" s="3"/>
      <c r="X156" s="3"/>
      <c r="AA156" s="3"/>
      <c r="AC156" s="3"/>
      <c r="AD156" s="3"/>
      <c r="AF156" s="116"/>
      <c r="AG156" s="3"/>
      <c r="AH156" s="3"/>
      <c r="AI156" s="3"/>
      <c r="AJ156" s="3"/>
      <c r="AL156" s="116"/>
      <c r="AM156" s="3"/>
      <c r="AO156" s="3"/>
      <c r="AP156" s="3"/>
    </row>
    <row r="157" spans="1:42" ht="12.75">
      <c r="A157" s="3"/>
      <c r="B157" s="3"/>
      <c r="C157" s="3"/>
      <c r="F157" s="116"/>
      <c r="G157" s="3"/>
      <c r="I157" s="3"/>
      <c r="J157" s="3"/>
      <c r="M157" s="116"/>
      <c r="N157" s="3"/>
      <c r="P157" s="3"/>
      <c r="Q157" s="3"/>
      <c r="T157" s="116"/>
      <c r="U157" s="3"/>
      <c r="W157" s="3"/>
      <c r="X157" s="3"/>
      <c r="AA157" s="3"/>
      <c r="AC157" s="3"/>
      <c r="AD157" s="3"/>
      <c r="AF157" s="116"/>
      <c r="AG157" s="3"/>
      <c r="AH157" s="3"/>
      <c r="AI157" s="3"/>
      <c r="AJ157" s="3"/>
      <c r="AL157" s="116"/>
      <c r="AM157" s="3"/>
      <c r="AO157" s="3"/>
      <c r="AP157" s="3"/>
    </row>
    <row r="158" spans="1:42" ht="12.75">
      <c r="A158" s="3"/>
      <c r="B158" s="3"/>
      <c r="C158" s="3"/>
      <c r="F158" s="116"/>
      <c r="G158" s="3"/>
      <c r="I158" s="3"/>
      <c r="J158" s="3"/>
      <c r="M158" s="116"/>
      <c r="N158" s="3"/>
      <c r="P158" s="3"/>
      <c r="Q158" s="3"/>
      <c r="T158" s="116"/>
      <c r="U158" s="3"/>
      <c r="W158" s="3"/>
      <c r="X158" s="3"/>
      <c r="AA158" s="3"/>
      <c r="AC158" s="3"/>
      <c r="AD158" s="3"/>
      <c r="AF158" s="116"/>
      <c r="AG158" s="3"/>
      <c r="AH158" s="3"/>
      <c r="AI158" s="3"/>
      <c r="AJ158" s="3"/>
      <c r="AL158" s="116"/>
      <c r="AM158" s="3"/>
      <c r="AO158" s="3"/>
      <c r="AP158" s="3"/>
    </row>
    <row r="159" spans="1:42" ht="12.75">
      <c r="A159" s="3"/>
      <c r="B159" s="3"/>
      <c r="C159" s="3"/>
      <c r="F159" s="116">
        <f>COUNTIF($F$5:$F$142,"GREY(T)")</f>
        <v>1</v>
      </c>
      <c r="G159" s="116" t="s">
        <v>554</v>
      </c>
      <c r="I159" s="3"/>
      <c r="J159" s="108"/>
      <c r="K159" s="221"/>
      <c r="L159" s="221"/>
      <c r="M159" s="116">
        <f>COUNTIF($M$5:$M$142,N159)</f>
        <v>2</v>
      </c>
      <c r="N159" s="160" t="s">
        <v>152</v>
      </c>
      <c r="O159" s="108"/>
      <c r="P159" s="108"/>
      <c r="Q159" s="108"/>
      <c r="R159" s="221"/>
      <c r="S159" s="221"/>
      <c r="T159" s="116">
        <f>COUNTIF($T$5:$T$142,U159)</f>
        <v>2</v>
      </c>
      <c r="U159" s="160" t="s">
        <v>321</v>
      </c>
      <c r="V159" s="108"/>
      <c r="W159" s="108"/>
      <c r="X159" s="108"/>
      <c r="Y159" s="221"/>
      <c r="Z159" s="116">
        <f>COUNTIF($Z$5:$Z$142,AA159)</f>
        <v>4</v>
      </c>
      <c r="AA159" s="116" t="s">
        <v>551</v>
      </c>
      <c r="AC159" s="3"/>
      <c r="AD159" s="108"/>
      <c r="AE159" s="221"/>
      <c r="AF159" s="116">
        <f>COUNTIF($AF$5:$AF$142,AG159)</f>
        <v>3</v>
      </c>
      <c r="AG159" s="160" t="s">
        <v>315</v>
      </c>
      <c r="AH159" s="108"/>
      <c r="AI159" s="108"/>
      <c r="AJ159" s="108"/>
      <c r="AK159" s="221"/>
      <c r="AL159" s="116">
        <f>COUNTIF($AL$5:$AL$142,AM159)</f>
        <v>3</v>
      </c>
      <c r="AM159" s="3" t="s">
        <v>150</v>
      </c>
      <c r="AO159" s="3"/>
      <c r="AP159" s="3"/>
    </row>
    <row r="160" spans="1:42" ht="12.75">
      <c r="A160" s="3"/>
      <c r="B160" s="3"/>
      <c r="C160" s="3"/>
      <c r="F160" s="116">
        <f>COUNTIF($F$5:$F$142,"GREY(P)")</f>
        <v>4</v>
      </c>
      <c r="G160" s="116" t="s">
        <v>555</v>
      </c>
      <c r="I160" s="3"/>
      <c r="J160" s="3"/>
      <c r="M160" s="116">
        <f>COUNTIF($M$5:$M$142,N160)</f>
        <v>5</v>
      </c>
      <c r="N160" s="116" t="s">
        <v>503</v>
      </c>
      <c r="P160" s="3"/>
      <c r="Q160" s="3"/>
      <c r="T160" s="116">
        <f>COUNTIF($T$5:$T$142,U160)</f>
        <v>4</v>
      </c>
      <c r="U160" s="116" t="s">
        <v>322</v>
      </c>
      <c r="W160" s="3"/>
      <c r="X160" s="3"/>
      <c r="Z160" s="116">
        <f>COUNTIF($Z$5:$Z$142,AA160)</f>
        <v>2</v>
      </c>
      <c r="AA160" s="116" t="s">
        <v>552</v>
      </c>
      <c r="AC160" s="3"/>
      <c r="AD160" s="3"/>
      <c r="AF160" s="116"/>
      <c r="AG160" s="3"/>
      <c r="AH160" s="3"/>
      <c r="AI160" s="3"/>
      <c r="AJ160" s="3"/>
      <c r="AL160" s="116">
        <f>COUNTIF($AL$5:$AL143,AM160)</f>
        <v>4</v>
      </c>
      <c r="AM160" s="3" t="s">
        <v>246</v>
      </c>
      <c r="AO160" s="3"/>
      <c r="AP160" s="3"/>
    </row>
    <row r="161" spans="1:42" ht="12.75">
      <c r="A161" s="3"/>
      <c r="B161" s="3"/>
      <c r="C161" s="3"/>
      <c r="F161" s="116">
        <f>COUNTIF($F$5:$F$142,"GREY(T/P)")</f>
        <v>0</v>
      </c>
      <c r="G161" s="116" t="s">
        <v>556</v>
      </c>
      <c r="I161" s="3"/>
      <c r="J161" s="3"/>
      <c r="M161" s="116">
        <f>COUNTIF($F$5:$F$142,N161)</f>
        <v>0</v>
      </c>
      <c r="N161" s="116" t="s">
        <v>504</v>
      </c>
      <c r="P161" s="3"/>
      <c r="Q161" s="3"/>
      <c r="T161" s="116">
        <f>COUNTIF($T$5:$T$142,U161)</f>
        <v>2</v>
      </c>
      <c r="U161" s="116" t="s">
        <v>397</v>
      </c>
      <c r="W161" s="3"/>
      <c r="X161" s="3"/>
      <c r="AA161" s="3"/>
      <c r="AC161" s="3"/>
      <c r="AD161" s="3"/>
      <c r="AF161" s="116"/>
      <c r="AG161" s="3"/>
      <c r="AH161" s="3"/>
      <c r="AI161" s="3"/>
      <c r="AJ161" s="3"/>
      <c r="AL161" s="116">
        <f>COUNTIF($AL$5:$AL143,AM161)</f>
        <v>2</v>
      </c>
      <c r="AM161" s="3" t="s">
        <v>325</v>
      </c>
      <c r="AO161" s="3"/>
      <c r="AP161" s="3"/>
    </row>
    <row r="162" spans="1:42" ht="12.75">
      <c r="A162" s="3"/>
      <c r="B162" s="3"/>
      <c r="C162" s="3"/>
      <c r="F162" s="116">
        <f>COUNTIF($F$5:$F$142,"SCOT")</f>
        <v>4</v>
      </c>
      <c r="G162" s="116" t="s">
        <v>149</v>
      </c>
      <c r="I162" s="3"/>
      <c r="J162" s="3"/>
      <c r="M162" s="116"/>
      <c r="N162" s="116"/>
      <c r="P162" s="3"/>
      <c r="Q162" s="3"/>
      <c r="T162" s="116">
        <f>COUNTIF($T$5:$T$142,U162)</f>
        <v>2</v>
      </c>
      <c r="U162" s="116" t="s">
        <v>396</v>
      </c>
      <c r="W162" s="3"/>
      <c r="X162" s="3"/>
      <c r="AA162" s="3"/>
      <c r="AC162" s="3"/>
      <c r="AD162" s="3"/>
      <c r="AF162" s="116"/>
      <c r="AG162" s="3"/>
      <c r="AH162" s="3"/>
      <c r="AI162" s="3"/>
      <c r="AJ162" s="3"/>
      <c r="AL162" s="116"/>
      <c r="AM162" s="3"/>
      <c r="AO162" s="3"/>
      <c r="AP162" s="3"/>
    </row>
    <row r="163" spans="1:42" ht="12.75">
      <c r="A163" s="3"/>
      <c r="B163" s="3"/>
      <c r="C163" s="3"/>
      <c r="F163" s="116"/>
      <c r="G163" s="3"/>
      <c r="I163" s="3"/>
      <c r="J163" s="3"/>
      <c r="M163" s="116"/>
      <c r="N163" s="3"/>
      <c r="P163" s="3"/>
      <c r="Q163" s="3"/>
      <c r="T163" s="116">
        <f>COUNTIF($T$5:$T$142,U163)</f>
        <v>2</v>
      </c>
      <c r="U163" s="1464" t="s">
        <v>702</v>
      </c>
      <c r="W163" s="3"/>
      <c r="X163" s="3"/>
      <c r="AA163" s="3"/>
      <c r="AC163" s="3"/>
      <c r="AD163" s="3"/>
      <c r="AF163" s="116"/>
      <c r="AG163" s="3"/>
      <c r="AH163" s="3"/>
      <c r="AI163" s="3"/>
      <c r="AJ163" s="3"/>
      <c r="AL163" s="1211"/>
      <c r="AM163" s="119"/>
      <c r="AO163" s="3"/>
      <c r="AP163" s="3"/>
    </row>
    <row r="164" spans="1:42" ht="12.75">
      <c r="A164" s="3"/>
      <c r="B164" s="3"/>
      <c r="C164" s="3"/>
      <c r="F164" s="116"/>
      <c r="G164" s="3"/>
      <c r="I164" s="3"/>
      <c r="J164" s="3"/>
      <c r="M164" s="116"/>
      <c r="N164" s="3"/>
      <c r="P164" s="3"/>
      <c r="Q164" s="3"/>
      <c r="T164" s="116"/>
      <c r="U164" s="116"/>
      <c r="W164" s="3"/>
      <c r="X164" s="3"/>
      <c r="AA164" s="3"/>
      <c r="AC164" s="3"/>
      <c r="AD164" s="3"/>
      <c r="AF164" s="116"/>
      <c r="AG164" s="3"/>
      <c r="AH164" s="3"/>
      <c r="AI164" s="3"/>
      <c r="AJ164" s="3"/>
      <c r="AL164" s="1211"/>
      <c r="AM164" s="119"/>
      <c r="AO164" s="3"/>
      <c r="AP164" s="3"/>
    </row>
    <row r="165" spans="1:42" ht="12.75">
      <c r="A165" s="116"/>
      <c r="B165" s="116"/>
      <c r="C165" s="116"/>
      <c r="D165" s="1153"/>
      <c r="E165" s="1153"/>
      <c r="F165" s="721">
        <f>SUM(F159:F162)</f>
        <v>9</v>
      </c>
      <c r="G165" s="721" t="s">
        <v>291</v>
      </c>
      <c r="H165" s="721"/>
      <c r="I165" s="721"/>
      <c r="J165" s="721"/>
      <c r="K165" s="721"/>
      <c r="L165" s="721"/>
      <c r="M165" s="721">
        <f>SUM(M159:M162)</f>
        <v>7</v>
      </c>
      <c r="N165" s="721" t="s">
        <v>291</v>
      </c>
      <c r="O165" s="721"/>
      <c r="P165" s="721"/>
      <c r="Q165" s="721"/>
      <c r="R165" s="721"/>
      <c r="S165" s="721"/>
      <c r="T165" s="721">
        <f>SUM(T159:T163)</f>
        <v>12</v>
      </c>
      <c r="U165" s="721" t="s">
        <v>291</v>
      </c>
      <c r="V165" s="721"/>
      <c r="W165" s="721"/>
      <c r="X165" s="721"/>
      <c r="Y165" s="721"/>
      <c r="Z165" s="721">
        <f>SUM(Z159:Z162)</f>
        <v>6</v>
      </c>
      <c r="AA165" s="721" t="s">
        <v>291</v>
      </c>
      <c r="AB165" s="721"/>
      <c r="AC165" s="721"/>
      <c r="AD165" s="721"/>
      <c r="AE165" s="721"/>
      <c r="AF165" s="721">
        <f>SUM(AF159:AF162)</f>
        <v>3</v>
      </c>
      <c r="AG165" s="721" t="s">
        <v>291</v>
      </c>
      <c r="AH165" s="721"/>
      <c r="AI165" s="721"/>
      <c r="AJ165" s="721"/>
      <c r="AK165" s="721"/>
      <c r="AL165" s="721">
        <f>SUM(AL159:AL162)</f>
        <v>9</v>
      </c>
      <c r="AM165" s="721" t="s">
        <v>291</v>
      </c>
      <c r="AN165" s="116"/>
      <c r="AO165" s="116"/>
      <c r="AP165" s="116"/>
    </row>
    <row r="166" spans="1:42" ht="12.75">
      <c r="A166" s="3"/>
      <c r="B166" s="3"/>
      <c r="C166" s="3"/>
      <c r="F166" s="116"/>
      <c r="G166" s="3"/>
      <c r="I166" s="3"/>
      <c r="J166" s="3"/>
      <c r="M166" s="116"/>
      <c r="N166" s="3"/>
      <c r="P166" s="3"/>
      <c r="Q166" s="3"/>
      <c r="T166" s="116"/>
      <c r="U166" s="3"/>
      <c r="W166" s="3"/>
      <c r="X166" s="3"/>
      <c r="AA166" s="3"/>
      <c r="AC166" s="3"/>
      <c r="AD166" s="3"/>
      <c r="AF166" s="116"/>
      <c r="AG166" s="3"/>
      <c r="AH166" s="3"/>
      <c r="AI166" s="3"/>
      <c r="AJ166" s="3"/>
      <c r="AL166" s="1211"/>
      <c r="AM166" s="119"/>
      <c r="AO166" s="3"/>
      <c r="AP166" s="3"/>
    </row>
    <row r="167" spans="1:42" ht="12.75">
      <c r="A167" s="116"/>
      <c r="B167" s="116"/>
      <c r="C167" s="116"/>
      <c r="D167" s="1153"/>
      <c r="E167" s="1153"/>
      <c r="F167" s="723">
        <f>SUM($F$155-$F$177)</f>
        <v>7</v>
      </c>
      <c r="G167" s="723" t="s">
        <v>268</v>
      </c>
      <c r="H167" s="723"/>
      <c r="I167" s="723"/>
      <c r="J167" s="723"/>
      <c r="K167" s="723"/>
      <c r="L167" s="723"/>
      <c r="M167" s="723">
        <f>SUM($M$155-$M$177)</f>
        <v>7</v>
      </c>
      <c r="N167" s="723"/>
      <c r="O167" s="723"/>
      <c r="P167" s="723"/>
      <c r="Q167" s="723"/>
      <c r="R167" s="723"/>
      <c r="S167" s="723"/>
      <c r="T167" s="723">
        <f>SUM($T$155-$T$177)</f>
        <v>11</v>
      </c>
      <c r="U167" s="723" t="s">
        <v>558</v>
      </c>
      <c r="V167" s="723"/>
      <c r="W167" s="723"/>
      <c r="X167" s="723"/>
      <c r="Y167" s="723"/>
      <c r="Z167" s="723"/>
      <c r="AA167" s="723"/>
      <c r="AB167" s="723"/>
      <c r="AC167" s="723"/>
      <c r="AD167" s="723"/>
      <c r="AE167" s="723"/>
      <c r="AF167" s="723"/>
      <c r="AG167" s="723"/>
      <c r="AH167" s="723"/>
      <c r="AI167" s="723"/>
      <c r="AJ167" s="723"/>
      <c r="AK167" s="723"/>
      <c r="AL167" s="723"/>
      <c r="AM167" s="723"/>
      <c r="AO167" s="3"/>
      <c r="AP167" s="3"/>
    </row>
    <row r="168" spans="1:42" ht="13.5" thickBot="1">
      <c r="A168" s="116"/>
      <c r="B168" s="116"/>
      <c r="C168" s="116"/>
      <c r="D168" s="1153"/>
      <c r="E168" s="1153"/>
      <c r="F168" s="116"/>
      <c r="G168" s="116"/>
      <c r="H168" s="116"/>
      <c r="I168" s="116"/>
      <c r="J168" s="116"/>
      <c r="K168" s="222"/>
      <c r="L168" s="222"/>
      <c r="M168" s="116"/>
      <c r="N168" s="116"/>
      <c r="O168" s="116"/>
      <c r="P168" s="116"/>
      <c r="Q168" s="116"/>
      <c r="R168" s="222"/>
      <c r="S168" s="222"/>
      <c r="T168" s="116"/>
      <c r="U168" s="116"/>
      <c r="V168" s="116"/>
      <c r="W168" s="116"/>
      <c r="X168" s="116"/>
      <c r="Y168" s="222"/>
      <c r="AA168" s="116"/>
      <c r="AB168" s="116"/>
      <c r="AC168" s="116"/>
      <c r="AD168" s="116"/>
      <c r="AE168" s="222"/>
      <c r="AF168" s="116"/>
      <c r="AG168" s="116"/>
      <c r="AH168" s="116"/>
      <c r="AI168" s="116"/>
      <c r="AJ168" s="758" t="s">
        <v>563</v>
      </c>
      <c r="AK168" s="222"/>
      <c r="AL168" s="116"/>
      <c r="AM168" s="116"/>
      <c r="AO168" s="3"/>
      <c r="AP168" s="116"/>
    </row>
    <row r="169" spans="1:42" ht="12.75">
      <c r="A169" s="116"/>
      <c r="B169" s="116"/>
      <c r="C169" s="116"/>
      <c r="D169" s="1153"/>
      <c r="E169" s="1153"/>
      <c r="F169" s="116">
        <f>COUNTIF($E$5:$E$142,"Mon(night)")</f>
        <v>0</v>
      </c>
      <c r="G169" s="3" t="s">
        <v>151</v>
      </c>
      <c r="H169" s="116"/>
      <c r="I169" s="116"/>
      <c r="J169" s="116"/>
      <c r="K169" s="222"/>
      <c r="L169" s="222"/>
      <c r="M169" s="116"/>
      <c r="N169" s="3" t="s">
        <v>151</v>
      </c>
      <c r="O169" s="116"/>
      <c r="P169" s="116"/>
      <c r="Q169" s="116"/>
      <c r="R169" s="222"/>
      <c r="S169" s="222"/>
      <c r="T169" s="716">
        <f>COUNTIF($S$5:$S$143,"Mon(night)")</f>
        <v>0</v>
      </c>
      <c r="U169" s="6" t="s">
        <v>151</v>
      </c>
      <c r="V169" s="31"/>
      <c r="W169" s="31"/>
      <c r="X169" s="31"/>
      <c r="Y169" s="734"/>
      <c r="Z169" s="735">
        <f>COUNTIF($S$5:$S$142,"Mon(sand)")</f>
        <v>0</v>
      </c>
      <c r="AA169" s="214" t="s">
        <v>151</v>
      </c>
      <c r="AB169" s="735"/>
      <c r="AC169" s="735"/>
      <c r="AD169" s="735"/>
      <c r="AE169" s="734"/>
      <c r="AF169" s="735">
        <f>T147-T169</f>
        <v>1</v>
      </c>
      <c r="AG169" s="214" t="s">
        <v>151</v>
      </c>
      <c r="AH169" s="735"/>
      <c r="AI169" s="735"/>
      <c r="AJ169" s="757">
        <f>F169+T169</f>
        <v>0</v>
      </c>
      <c r="AK169" s="222"/>
      <c r="AL169" s="116"/>
      <c r="AM169" s="3" t="s">
        <v>151</v>
      </c>
      <c r="AO169" s="3"/>
      <c r="AP169" s="3"/>
    </row>
    <row r="170" spans="1:42" ht="12.75">
      <c r="A170" s="116"/>
      <c r="B170" s="116"/>
      <c r="C170" s="116"/>
      <c r="D170" s="1153"/>
      <c r="E170" s="1153"/>
      <c r="F170" s="116">
        <f>COUNTIF($E$5:$E$142,"Tue(night)")</f>
        <v>0</v>
      </c>
      <c r="G170" s="3" t="s">
        <v>134</v>
      </c>
      <c r="H170" s="116"/>
      <c r="I170" s="116"/>
      <c r="J170" s="116"/>
      <c r="K170" s="222"/>
      <c r="L170" s="222"/>
      <c r="M170" s="116"/>
      <c r="N170" s="3" t="s">
        <v>134</v>
      </c>
      <c r="O170" s="116"/>
      <c r="P170" s="116"/>
      <c r="Q170" s="116"/>
      <c r="R170" s="222"/>
      <c r="S170" s="222"/>
      <c r="T170" s="716">
        <f>COUNTIF($S$5:$S$142,"Tue(night)")</f>
        <v>1</v>
      </c>
      <c r="U170" s="6" t="s">
        <v>134</v>
      </c>
      <c r="V170" s="31"/>
      <c r="W170" s="31"/>
      <c r="X170" s="31"/>
      <c r="Y170" s="127"/>
      <c r="Z170" s="31">
        <f>COUNTIF($S$5:$S$142,"Tue(sand)")</f>
        <v>0</v>
      </c>
      <c r="AA170" s="6" t="s">
        <v>134</v>
      </c>
      <c r="AB170" s="31"/>
      <c r="AC170" s="31"/>
      <c r="AD170" s="31"/>
      <c r="AE170" s="127"/>
      <c r="AF170" s="31">
        <f aca="true" t="shared" si="7" ref="AF170:AF175">T148-T170</f>
        <v>2</v>
      </c>
      <c r="AG170" s="6" t="s">
        <v>134</v>
      </c>
      <c r="AH170" s="31"/>
      <c r="AI170" s="31"/>
      <c r="AJ170" s="757">
        <f aca="true" t="shared" si="8" ref="AJ170:AJ175">F170+T170</f>
        <v>1</v>
      </c>
      <c r="AK170" s="222"/>
      <c r="AL170" s="116"/>
      <c r="AM170" s="3" t="s">
        <v>134</v>
      </c>
      <c r="AO170" s="3"/>
      <c r="AP170" s="3"/>
    </row>
    <row r="171" spans="1:42" ht="12.75">
      <c r="A171" s="116"/>
      <c r="B171" s="116"/>
      <c r="C171" s="116"/>
      <c r="D171" s="1153"/>
      <c r="E171" s="1153"/>
      <c r="F171" s="116">
        <f>COUNTIF($E$5:$E$142,"Wed(night)")</f>
        <v>0</v>
      </c>
      <c r="G171" s="3" t="s">
        <v>137</v>
      </c>
      <c r="H171" s="116"/>
      <c r="I171" s="116"/>
      <c r="J171" s="116"/>
      <c r="K171" s="222"/>
      <c r="L171" s="222"/>
      <c r="M171" s="116"/>
      <c r="N171" s="3" t="s">
        <v>137</v>
      </c>
      <c r="O171" s="116"/>
      <c r="P171" s="116"/>
      <c r="Q171" s="116"/>
      <c r="R171" s="222"/>
      <c r="S171" s="222"/>
      <c r="T171" s="716">
        <f>COUNTIF($S$5:$S$142,"Wed(night)")</f>
        <v>0</v>
      </c>
      <c r="U171" s="6" t="s">
        <v>137</v>
      </c>
      <c r="V171" s="31"/>
      <c r="W171" s="31"/>
      <c r="X171" s="31"/>
      <c r="Y171" s="127"/>
      <c r="Z171" s="31">
        <f>COUNTIF($S$5:$S$142,"Wed(sand)")</f>
        <v>0</v>
      </c>
      <c r="AA171" s="6" t="s">
        <v>137</v>
      </c>
      <c r="AB171" s="31"/>
      <c r="AC171" s="31"/>
      <c r="AD171" s="31"/>
      <c r="AE171" s="127"/>
      <c r="AF171" s="31">
        <f t="shared" si="7"/>
        <v>0</v>
      </c>
      <c r="AG171" s="6" t="s">
        <v>137</v>
      </c>
      <c r="AH171" s="31"/>
      <c r="AI171" s="31"/>
      <c r="AJ171" s="757">
        <f t="shared" si="8"/>
        <v>0</v>
      </c>
      <c r="AK171" s="222"/>
      <c r="AL171" s="116"/>
      <c r="AM171" s="3" t="s">
        <v>137</v>
      </c>
      <c r="AO171" s="3"/>
      <c r="AP171" s="3"/>
    </row>
    <row r="172" spans="1:42" ht="12.75">
      <c r="A172" s="116"/>
      <c r="B172" s="116"/>
      <c r="C172" s="116"/>
      <c r="D172" s="1153"/>
      <c r="E172" s="1153"/>
      <c r="F172" s="116">
        <f>COUNTIF($E$5:$E$142,"Thu(night)")</f>
        <v>0</v>
      </c>
      <c r="G172" s="3" t="s">
        <v>140</v>
      </c>
      <c r="H172" s="116"/>
      <c r="I172" s="116"/>
      <c r="J172" s="116"/>
      <c r="K172" s="222"/>
      <c r="L172" s="222"/>
      <c r="M172" s="116"/>
      <c r="N172" s="3" t="s">
        <v>140</v>
      </c>
      <c r="O172" s="116"/>
      <c r="P172" s="116"/>
      <c r="Q172" s="116"/>
      <c r="R172" s="222"/>
      <c r="S172" s="222"/>
      <c r="T172" s="716">
        <f>COUNTIF($S$5:$S$142,"Thu(night)")</f>
        <v>0</v>
      </c>
      <c r="U172" s="6" t="s">
        <v>140</v>
      </c>
      <c r="V172" s="31"/>
      <c r="W172" s="31"/>
      <c r="X172" s="31"/>
      <c r="Y172" s="127"/>
      <c r="Z172" s="31">
        <f>COUNTIF($S$5:$S$142,"Thu(sand)")</f>
        <v>0</v>
      </c>
      <c r="AA172" s="6" t="s">
        <v>140</v>
      </c>
      <c r="AB172" s="31"/>
      <c r="AC172" s="31"/>
      <c r="AD172" s="31"/>
      <c r="AE172" s="127"/>
      <c r="AF172" s="31">
        <f t="shared" si="7"/>
        <v>4</v>
      </c>
      <c r="AG172" s="6" t="s">
        <v>140</v>
      </c>
      <c r="AH172" s="31"/>
      <c r="AI172" s="31"/>
      <c r="AJ172" s="757">
        <f t="shared" si="8"/>
        <v>0</v>
      </c>
      <c r="AK172" s="222"/>
      <c r="AL172" s="116"/>
      <c r="AM172" s="3" t="s">
        <v>140</v>
      </c>
      <c r="AO172" s="3"/>
      <c r="AP172" s="3"/>
    </row>
    <row r="173" spans="1:42" ht="12.75">
      <c r="A173" s="116"/>
      <c r="B173" s="116"/>
      <c r="C173" s="116"/>
      <c r="D173" s="1153"/>
      <c r="E173" s="1153"/>
      <c r="F173" s="116">
        <f>COUNTIF($E$5:$E$142,"Fri(night)")</f>
        <v>2</v>
      </c>
      <c r="G173" s="3" t="s">
        <v>142</v>
      </c>
      <c r="H173" s="116"/>
      <c r="I173" s="116"/>
      <c r="J173" s="116"/>
      <c r="K173" s="222"/>
      <c r="L173" s="222"/>
      <c r="M173" s="116"/>
      <c r="N173" s="3" t="s">
        <v>142</v>
      </c>
      <c r="O173" s="116"/>
      <c r="P173" s="116"/>
      <c r="Q173" s="116"/>
      <c r="R173" s="222"/>
      <c r="S173" s="222"/>
      <c r="T173" s="716">
        <f>COUNTIF($S$5:$S$142,"Fri(night)")</f>
        <v>0</v>
      </c>
      <c r="U173" s="6" t="s">
        <v>142</v>
      </c>
      <c r="V173" s="31"/>
      <c r="W173" s="31"/>
      <c r="X173" s="31"/>
      <c r="Y173" s="127"/>
      <c r="Z173" s="31">
        <f>COUNTIF($S$5:$S$142,"Fri(sand)")</f>
        <v>0</v>
      </c>
      <c r="AA173" s="6" t="s">
        <v>142</v>
      </c>
      <c r="AB173" s="31"/>
      <c r="AC173" s="31"/>
      <c r="AD173" s="31"/>
      <c r="AE173" s="127"/>
      <c r="AF173" s="31">
        <f t="shared" si="7"/>
        <v>0</v>
      </c>
      <c r="AG173" s="6" t="s">
        <v>142</v>
      </c>
      <c r="AH173" s="31"/>
      <c r="AI173" s="31"/>
      <c r="AJ173" s="757">
        <f t="shared" si="8"/>
        <v>2</v>
      </c>
      <c r="AK173" s="222"/>
      <c r="AL173" s="116"/>
      <c r="AM173" s="3" t="s">
        <v>142</v>
      </c>
      <c r="AO173" s="3"/>
      <c r="AP173" s="3"/>
    </row>
    <row r="174" spans="1:42" ht="12.75">
      <c r="A174" s="116"/>
      <c r="B174" s="116"/>
      <c r="C174" s="116"/>
      <c r="D174" s="1153"/>
      <c r="E174" s="1153"/>
      <c r="F174" s="116">
        <f>COUNTIF($E$5:$E$142,"Sat(night)")</f>
        <v>0</v>
      </c>
      <c r="G174" s="3" t="s">
        <v>144</v>
      </c>
      <c r="H174" s="116"/>
      <c r="I174" s="116"/>
      <c r="J174" s="116"/>
      <c r="K174" s="222"/>
      <c r="L174" s="222"/>
      <c r="M174" s="116"/>
      <c r="N174" s="3" t="s">
        <v>144</v>
      </c>
      <c r="O174" s="116"/>
      <c r="P174" s="116"/>
      <c r="Q174" s="116"/>
      <c r="R174" s="222"/>
      <c r="S174" s="222"/>
      <c r="T174" s="716">
        <f>COUNTIF($S$5:$S$142,"Sat(night)")</f>
        <v>0</v>
      </c>
      <c r="U174" s="6" t="s">
        <v>144</v>
      </c>
      <c r="V174" s="31"/>
      <c r="W174" s="31"/>
      <c r="X174" s="31"/>
      <c r="Y174" s="127"/>
      <c r="Z174" s="31">
        <f>COUNTIF($S$5:$S$142,"Sat(sand)")</f>
        <v>0</v>
      </c>
      <c r="AA174" s="6" t="s">
        <v>144</v>
      </c>
      <c r="AB174" s="31"/>
      <c r="AC174" s="31"/>
      <c r="AD174" s="31"/>
      <c r="AE174" s="127"/>
      <c r="AF174" s="31">
        <f t="shared" si="7"/>
        <v>4</v>
      </c>
      <c r="AG174" s="6" t="s">
        <v>144</v>
      </c>
      <c r="AH174" s="31"/>
      <c r="AI174" s="31"/>
      <c r="AJ174" s="757">
        <f t="shared" si="8"/>
        <v>0</v>
      </c>
      <c r="AK174" s="222"/>
      <c r="AL174" s="116"/>
      <c r="AM174" s="3" t="s">
        <v>144</v>
      </c>
      <c r="AO174" s="3"/>
      <c r="AP174" s="3"/>
    </row>
    <row r="175" spans="1:42" ht="12.75">
      <c r="A175" s="116"/>
      <c r="B175" s="116"/>
      <c r="C175" s="116"/>
      <c r="D175" s="1153"/>
      <c r="E175" s="1153"/>
      <c r="F175" s="116">
        <f>COUNTIF($E$5:$E$142,"Sun(night)")</f>
        <v>0</v>
      </c>
      <c r="G175" s="3" t="s">
        <v>148</v>
      </c>
      <c r="H175" s="116"/>
      <c r="I175" s="116"/>
      <c r="J175" s="116"/>
      <c r="K175" s="222"/>
      <c r="L175" s="222"/>
      <c r="M175" s="116"/>
      <c r="N175" s="3" t="s">
        <v>148</v>
      </c>
      <c r="O175" s="116"/>
      <c r="P175" s="116"/>
      <c r="Q175" s="116"/>
      <c r="R175" s="222"/>
      <c r="S175" s="222"/>
      <c r="T175" s="716">
        <f>COUNTIF($S$5:$S$142,"Sun(night)")</f>
        <v>0</v>
      </c>
      <c r="U175" s="6" t="s">
        <v>148</v>
      </c>
      <c r="V175" s="31"/>
      <c r="W175" s="31"/>
      <c r="X175" s="31"/>
      <c r="Y175" s="127"/>
      <c r="Z175" s="31">
        <f>COUNTIF($S$5:$S$142,"Sun(sand)")</f>
        <v>0</v>
      </c>
      <c r="AA175" s="6" t="s">
        <v>148</v>
      </c>
      <c r="AB175" s="31"/>
      <c r="AC175" s="31"/>
      <c r="AD175" s="31"/>
      <c r="AE175" s="127"/>
      <c r="AF175" s="31">
        <f t="shared" si="7"/>
        <v>0</v>
      </c>
      <c r="AG175" s="6" t="s">
        <v>148</v>
      </c>
      <c r="AH175" s="31"/>
      <c r="AI175" s="31"/>
      <c r="AJ175" s="757">
        <f t="shared" si="8"/>
        <v>0</v>
      </c>
      <c r="AK175" s="222"/>
      <c r="AL175" s="116"/>
      <c r="AM175" s="3" t="s">
        <v>148</v>
      </c>
      <c r="AO175" s="3"/>
      <c r="AP175" s="3"/>
    </row>
    <row r="176" spans="1:42" ht="12.75">
      <c r="A176" s="116"/>
      <c r="B176" s="116"/>
      <c r="C176" s="116"/>
      <c r="D176" s="1153"/>
      <c r="E176" s="1153"/>
      <c r="F176" s="116"/>
      <c r="G176" s="116"/>
      <c r="H176" s="116"/>
      <c r="I176" s="116"/>
      <c r="J176" s="116"/>
      <c r="K176" s="222"/>
      <c r="L176" s="222"/>
      <c r="M176" s="116"/>
      <c r="N176" s="116"/>
      <c r="O176" s="116"/>
      <c r="P176" s="116"/>
      <c r="Q176" s="116"/>
      <c r="R176" s="222"/>
      <c r="S176" s="222"/>
      <c r="T176" s="716"/>
      <c r="U176" s="31"/>
      <c r="V176" s="31"/>
      <c r="W176" s="31"/>
      <c r="X176" s="31"/>
      <c r="Y176" s="127"/>
      <c r="Z176" s="31"/>
      <c r="AA176" s="31"/>
      <c r="AB176" s="31"/>
      <c r="AC176" s="31"/>
      <c r="AD176" s="31"/>
      <c r="AE176" s="127"/>
      <c r="AF176" s="31"/>
      <c r="AG176" s="31"/>
      <c r="AH176" s="31"/>
      <c r="AI176" s="31"/>
      <c r="AJ176" s="153"/>
      <c r="AK176" s="222"/>
      <c r="AL176" s="116"/>
      <c r="AM176" s="116"/>
      <c r="AO176" s="3"/>
      <c r="AP176" s="3"/>
    </row>
    <row r="177" spans="1:42" ht="12.75">
      <c r="A177" s="3"/>
      <c r="B177" s="3"/>
      <c r="C177" s="3"/>
      <c r="F177" s="724">
        <f>COUNTIF($F$5:$F$136,"(night)")</f>
        <v>2</v>
      </c>
      <c r="G177" s="724" t="s">
        <v>269</v>
      </c>
      <c r="H177" s="724"/>
      <c r="I177" s="724"/>
      <c r="J177" s="724"/>
      <c r="K177" s="724"/>
      <c r="L177" s="724"/>
      <c r="M177" s="724">
        <f>COUNTIF($F$5:$F$136,N177)</f>
        <v>0</v>
      </c>
      <c r="N177" s="724"/>
      <c r="O177" s="724"/>
      <c r="P177" s="724"/>
      <c r="Q177" s="724"/>
      <c r="R177" s="724"/>
      <c r="S177" s="724"/>
      <c r="T177" s="736">
        <f>COUNTIF($T$5:$T$136,U177)</f>
        <v>1</v>
      </c>
      <c r="U177" s="737" t="s">
        <v>269</v>
      </c>
      <c r="V177" s="738"/>
      <c r="W177" s="738"/>
      <c r="X177" s="738"/>
      <c r="Y177" s="738"/>
      <c r="Z177" s="737">
        <f>Z169+Z170+Z171+Z172+Z173+Z174+Z175</f>
        <v>0</v>
      </c>
      <c r="AA177" s="737" t="s">
        <v>560</v>
      </c>
      <c r="AB177" s="738"/>
      <c r="AC177" s="738"/>
      <c r="AD177" s="738"/>
      <c r="AE177" s="738"/>
      <c r="AF177" s="737">
        <f>AF169+AF170+AF171+AF172+AF173+AF174+AF175</f>
        <v>11</v>
      </c>
      <c r="AG177" s="737" t="s">
        <v>561</v>
      </c>
      <c r="AH177" s="738"/>
      <c r="AI177" s="738"/>
      <c r="AJ177" s="757">
        <f>SUM(AJ169:AJ175)</f>
        <v>3</v>
      </c>
      <c r="AK177" s="725"/>
      <c r="AL177" s="724"/>
      <c r="AM177" s="725"/>
      <c r="AO177" s="3"/>
      <c r="AP177" s="3"/>
    </row>
    <row r="178" spans="1:42" ht="12.75">
      <c r="A178" s="3"/>
      <c r="B178" s="3"/>
      <c r="C178" s="3"/>
      <c r="F178" s="116"/>
      <c r="G178" s="3"/>
      <c r="I178" s="3"/>
      <c r="J178" s="3"/>
      <c r="M178" s="116"/>
      <c r="N178" s="3"/>
      <c r="P178" s="3"/>
      <c r="Q178" s="3"/>
      <c r="T178" s="716"/>
      <c r="U178" s="6"/>
      <c r="V178" s="6"/>
      <c r="W178" s="6"/>
      <c r="X178" s="6"/>
      <c r="Y178" s="124"/>
      <c r="Z178" s="31"/>
      <c r="AA178" s="6"/>
      <c r="AB178" s="6"/>
      <c r="AC178" s="6"/>
      <c r="AD178" s="6"/>
      <c r="AE178" s="124"/>
      <c r="AF178" s="31"/>
      <c r="AG178" s="6"/>
      <c r="AH178" s="6"/>
      <c r="AI178" s="6"/>
      <c r="AJ178" s="50"/>
      <c r="AL178" s="116"/>
      <c r="AM178" s="3"/>
      <c r="AO178" s="3"/>
      <c r="AP178" s="3"/>
    </row>
    <row r="179" spans="1:42" ht="13.5" thickBot="1">
      <c r="A179" s="3"/>
      <c r="B179" s="3"/>
      <c r="C179" s="3"/>
      <c r="F179" s="721">
        <f>SUM(F167:F175)</f>
        <v>9</v>
      </c>
      <c r="G179" s="721" t="s">
        <v>291</v>
      </c>
      <c r="H179" s="721"/>
      <c r="I179" s="721"/>
      <c r="J179" s="721"/>
      <c r="K179" s="721"/>
      <c r="L179" s="721"/>
      <c r="M179" s="721">
        <f>SUM(M167:M175)</f>
        <v>7</v>
      </c>
      <c r="N179" s="721" t="s">
        <v>291</v>
      </c>
      <c r="O179" s="721"/>
      <c r="P179" s="721"/>
      <c r="Q179" s="721"/>
      <c r="R179" s="721"/>
      <c r="S179" s="721"/>
      <c r="T179" s="739">
        <f>SUM(T167:T175)</f>
        <v>12</v>
      </c>
      <c r="U179" s="740" t="s">
        <v>291</v>
      </c>
      <c r="V179" s="740"/>
      <c r="W179" s="740"/>
      <c r="X179" s="740"/>
      <c r="Y179" s="740"/>
      <c r="Z179" s="740">
        <f>Z177+AF177</f>
        <v>11</v>
      </c>
      <c r="AA179" s="740"/>
      <c r="AB179" s="740"/>
      <c r="AC179" s="740"/>
      <c r="AD179" s="740"/>
      <c r="AE179" s="740"/>
      <c r="AF179" s="740"/>
      <c r="AG179" s="740"/>
      <c r="AH179" s="740"/>
      <c r="AI179" s="740"/>
      <c r="AJ179" s="741"/>
      <c r="AK179" s="721"/>
      <c r="AL179" s="721"/>
      <c r="AM179" s="721"/>
      <c r="AO179" s="3"/>
      <c r="AP179" s="3"/>
    </row>
    <row r="180" spans="1:42" ht="12.75">
      <c r="A180" s="3"/>
      <c r="B180" s="3"/>
      <c r="C180" s="3"/>
      <c r="F180" s="116"/>
      <c r="G180" s="3"/>
      <c r="I180" s="3"/>
      <c r="J180" s="3"/>
      <c r="M180" s="116"/>
      <c r="N180" s="3"/>
      <c r="P180" s="3"/>
      <c r="Q180" s="3"/>
      <c r="T180" s="116"/>
      <c r="U180" s="3"/>
      <c r="W180" s="3"/>
      <c r="X180" s="3"/>
      <c r="AA180" s="3"/>
      <c r="AC180" s="3"/>
      <c r="AD180" s="3"/>
      <c r="AF180" s="116"/>
      <c r="AG180" s="3"/>
      <c r="AH180" s="3"/>
      <c r="AI180" s="3"/>
      <c r="AJ180" s="3"/>
      <c r="AL180" s="116"/>
      <c r="AM180" s="3"/>
      <c r="AO180" s="3"/>
      <c r="AP180" s="3"/>
    </row>
    <row r="181" spans="1:42" ht="12.75">
      <c r="A181" s="3"/>
      <c r="B181" s="3"/>
      <c r="C181" s="3"/>
      <c r="F181" s="116"/>
      <c r="G181" s="3"/>
      <c r="I181" s="3"/>
      <c r="J181" s="3"/>
      <c r="M181" s="116"/>
      <c r="N181" s="3"/>
      <c r="P181" s="3"/>
      <c r="Q181" s="3"/>
      <c r="T181" s="116"/>
      <c r="U181" s="3"/>
      <c r="W181" s="3"/>
      <c r="X181" s="3"/>
      <c r="AA181" s="3"/>
      <c r="AC181" s="3"/>
      <c r="AD181" s="3"/>
      <c r="AF181" s="116"/>
      <c r="AG181" s="3"/>
      <c r="AH181" s="3"/>
      <c r="AI181" s="3"/>
      <c r="AJ181" s="3"/>
      <c r="AL181" s="116"/>
      <c r="AM181" s="3"/>
      <c r="AO181" s="3"/>
      <c r="AP181" s="3"/>
    </row>
    <row r="182" spans="1:42" ht="12.75">
      <c r="A182" s="3"/>
      <c r="B182" s="3"/>
      <c r="C182" s="3"/>
      <c r="F182" s="116"/>
      <c r="G182" s="3"/>
      <c r="I182" s="3"/>
      <c r="J182" s="3"/>
      <c r="M182" s="116"/>
      <c r="N182" s="3"/>
      <c r="P182" s="3"/>
      <c r="Q182" s="3"/>
      <c r="T182" s="116"/>
      <c r="U182" s="3"/>
      <c r="W182" s="3"/>
      <c r="X182" s="3"/>
      <c r="AA182" s="3"/>
      <c r="AC182" s="3"/>
      <c r="AD182" s="3"/>
      <c r="AF182" s="116"/>
      <c r="AG182" s="3"/>
      <c r="AH182" s="3"/>
      <c r="AI182" s="3"/>
      <c r="AJ182" s="3"/>
      <c r="AL182" s="116"/>
      <c r="AM182" s="3"/>
      <c r="AO182" s="3"/>
      <c r="AP182" s="3"/>
    </row>
    <row r="183" spans="1:42" ht="12.75">
      <c r="A183" s="3"/>
      <c r="B183" s="3"/>
      <c r="C183" s="3"/>
      <c r="F183" s="116"/>
      <c r="G183" s="3"/>
      <c r="I183" s="3"/>
      <c r="J183" s="3"/>
      <c r="M183" s="116"/>
      <c r="N183" s="3"/>
      <c r="P183" s="3"/>
      <c r="Q183" s="3"/>
      <c r="T183" s="116"/>
      <c r="U183" s="3"/>
      <c r="W183" s="3"/>
      <c r="X183" s="3"/>
      <c r="AA183" s="3"/>
      <c r="AC183" s="3"/>
      <c r="AD183" s="3"/>
      <c r="AF183" s="116"/>
      <c r="AG183" s="3"/>
      <c r="AH183" s="3"/>
      <c r="AI183" s="3"/>
      <c r="AJ183" s="3"/>
      <c r="AL183" s="116"/>
      <c r="AM183" s="3"/>
      <c r="AO183" s="3"/>
      <c r="AP183" s="3"/>
    </row>
    <row r="184" spans="1:42" ht="12.75">
      <c r="A184" s="3"/>
      <c r="B184" s="3"/>
      <c r="C184" s="3"/>
      <c r="F184" s="116"/>
      <c r="G184" s="3"/>
      <c r="I184" s="3"/>
      <c r="J184" s="3"/>
      <c r="M184" s="116"/>
      <c r="N184" s="3"/>
      <c r="P184" s="3"/>
      <c r="Q184" s="3"/>
      <c r="T184" s="116"/>
      <c r="U184" s="3"/>
      <c r="W184" s="3"/>
      <c r="X184" s="3"/>
      <c r="AA184" s="3"/>
      <c r="AC184" s="3"/>
      <c r="AD184" s="3"/>
      <c r="AF184" s="116"/>
      <c r="AG184" s="3"/>
      <c r="AH184" s="3"/>
      <c r="AI184" s="3"/>
      <c r="AJ184" s="3"/>
      <c r="AL184" s="116"/>
      <c r="AM184" s="3"/>
      <c r="AO184" s="3"/>
      <c r="AP184" s="3"/>
    </row>
    <row r="185" spans="1:42" ht="12.75">
      <c r="A185" s="3"/>
      <c r="B185" s="3"/>
      <c r="C185" s="3"/>
      <c r="F185" s="116"/>
      <c r="G185" s="3"/>
      <c r="I185" s="3"/>
      <c r="J185" s="3"/>
      <c r="M185" s="116"/>
      <c r="N185" s="3"/>
      <c r="P185" s="3"/>
      <c r="Q185" s="3"/>
      <c r="T185" s="116"/>
      <c r="U185" s="3"/>
      <c r="W185" s="3"/>
      <c r="X185" s="3"/>
      <c r="AA185" s="3"/>
      <c r="AC185" s="3"/>
      <c r="AD185" s="3"/>
      <c r="AF185" s="116"/>
      <c r="AG185" s="3"/>
      <c r="AH185" s="3"/>
      <c r="AI185" s="3"/>
      <c r="AJ185" s="3"/>
      <c r="AL185" s="116"/>
      <c r="AM185" s="3"/>
      <c r="AO185" s="3"/>
      <c r="AP185" s="3"/>
    </row>
    <row r="186" spans="1:42" ht="12.75">
      <c r="A186" s="3"/>
      <c r="B186" s="3"/>
      <c r="C186" s="3"/>
      <c r="F186" s="116"/>
      <c r="G186" s="3"/>
      <c r="I186" s="3"/>
      <c r="J186" s="3"/>
      <c r="M186" s="116"/>
      <c r="N186" s="3"/>
      <c r="P186" s="3"/>
      <c r="Q186" s="3"/>
      <c r="T186" s="116"/>
      <c r="U186" s="3"/>
      <c r="W186" s="3"/>
      <c r="X186" s="3"/>
      <c r="AA186" s="3"/>
      <c r="AC186" s="3"/>
      <c r="AD186" s="3"/>
      <c r="AF186" s="116"/>
      <c r="AG186" s="3"/>
      <c r="AH186" s="3"/>
      <c r="AI186" s="3"/>
      <c r="AJ186" s="3"/>
      <c r="AL186" s="116"/>
      <c r="AM186" s="3"/>
      <c r="AO186" s="3"/>
      <c r="AP186" s="3"/>
    </row>
    <row r="187" spans="1:42" ht="12.75">
      <c r="A187" s="3"/>
      <c r="B187" s="3"/>
      <c r="C187" s="3"/>
      <c r="F187" s="116"/>
      <c r="G187" s="116" t="s">
        <v>350</v>
      </c>
      <c r="I187" s="3"/>
      <c r="J187" s="3"/>
      <c r="M187" s="116"/>
      <c r="N187" s="116" t="s">
        <v>350</v>
      </c>
      <c r="P187" s="3"/>
      <c r="Q187" s="3"/>
      <c r="T187" s="116"/>
      <c r="U187" s="116" t="s">
        <v>350</v>
      </c>
      <c r="W187" s="3"/>
      <c r="X187" s="3"/>
      <c r="AA187" s="116" t="s">
        <v>350</v>
      </c>
      <c r="AC187" s="3"/>
      <c r="AD187" s="3"/>
      <c r="AF187" s="116"/>
      <c r="AG187" s="116" t="s">
        <v>350</v>
      </c>
      <c r="AH187" s="3"/>
      <c r="AI187" s="3"/>
      <c r="AJ187" s="3"/>
      <c r="AL187" s="116"/>
      <c r="AM187" s="116" t="s">
        <v>350</v>
      </c>
      <c r="AO187" s="3"/>
      <c r="AP187" s="116" t="s">
        <v>390</v>
      </c>
    </row>
    <row r="188" spans="1:42" ht="12.75">
      <c r="A188" s="3"/>
      <c r="B188" s="3"/>
      <c r="C188" s="3"/>
      <c r="F188" s="116"/>
      <c r="G188" s="116"/>
      <c r="I188" s="3"/>
      <c r="J188" s="3"/>
      <c r="M188" s="116"/>
      <c r="N188" s="116"/>
      <c r="P188" s="3"/>
      <c r="Q188" s="3"/>
      <c r="T188" s="116"/>
      <c r="U188" s="116"/>
      <c r="W188" s="3"/>
      <c r="X188" s="3"/>
      <c r="AA188" s="116"/>
      <c r="AC188" s="3"/>
      <c r="AD188" s="3"/>
      <c r="AF188" s="116"/>
      <c r="AG188" s="116"/>
      <c r="AH188" s="3"/>
      <c r="AI188" s="3"/>
      <c r="AJ188" s="3"/>
      <c r="AL188" s="116"/>
      <c r="AM188" s="116"/>
      <c r="AO188" s="3"/>
      <c r="AP188" s="116"/>
    </row>
    <row r="189" spans="1:42" ht="12.75">
      <c r="A189" s="3"/>
      <c r="B189" s="3"/>
      <c r="C189" s="3"/>
      <c r="F189" s="116">
        <f>COUNTIF($H$5:$H$142,G189)</f>
        <v>0</v>
      </c>
      <c r="G189" s="3" t="s">
        <v>145</v>
      </c>
      <c r="I189" s="3"/>
      <c r="J189" s="3"/>
      <c r="M189" s="116">
        <f>COUNTIF($O$5:$O$142,N189)</f>
        <v>0</v>
      </c>
      <c r="N189" s="3" t="s">
        <v>145</v>
      </c>
      <c r="P189" s="3"/>
      <c r="Q189" s="3"/>
      <c r="T189" s="116">
        <f>COUNTIF($V$5:$V$142,U189)</f>
        <v>4</v>
      </c>
      <c r="U189" s="3" t="s">
        <v>145</v>
      </c>
      <c r="W189" s="3"/>
      <c r="X189" s="3"/>
      <c r="Z189" s="116">
        <f>COUNTIF($AB$5:$AB$142,AA189)</f>
        <v>0</v>
      </c>
      <c r="AA189" s="3" t="s">
        <v>145</v>
      </c>
      <c r="AC189" s="3"/>
      <c r="AD189" s="3"/>
      <c r="AF189" s="116">
        <f>COUNTIF($AH$5:$AH$142,AG189)</f>
        <v>0</v>
      </c>
      <c r="AG189" s="3" t="s">
        <v>145</v>
      </c>
      <c r="AH189" s="3"/>
      <c r="AI189" s="3"/>
      <c r="AJ189" s="3"/>
      <c r="AL189" s="116">
        <f>COUNTIF($AN$5:$AN$142,AM189)</f>
        <v>0</v>
      </c>
      <c r="AM189" s="3" t="s">
        <v>145</v>
      </c>
      <c r="AO189" s="3"/>
      <c r="AP189" s="116">
        <f>SUM(F189+M189+T189+Z189+AF189)</f>
        <v>4</v>
      </c>
    </row>
    <row r="190" spans="1:42" ht="12.75">
      <c r="A190" s="3"/>
      <c r="B190" s="3"/>
      <c r="C190" s="3"/>
      <c r="F190" s="116">
        <f>COUNTIF($H$5:$H$142,G190)</f>
        <v>0</v>
      </c>
      <c r="G190" s="3" t="s">
        <v>146</v>
      </c>
      <c r="I190" s="3"/>
      <c r="J190" s="3"/>
      <c r="M190" s="116">
        <f>COUNTIF($O$5:$O$142,N190)</f>
        <v>0</v>
      </c>
      <c r="N190" s="3" t="s">
        <v>146</v>
      </c>
      <c r="P190" s="3"/>
      <c r="Q190" s="3"/>
      <c r="T190" s="116">
        <f>COUNTIF($V$5:$V$142,U190)</f>
        <v>0</v>
      </c>
      <c r="U190" s="3" t="s">
        <v>146</v>
      </c>
      <c r="W190" s="3"/>
      <c r="X190" s="3"/>
      <c r="Z190" s="116">
        <f>COUNTIF($AB$5:$AB$142,AA190)</f>
        <v>0</v>
      </c>
      <c r="AA190" s="3" t="s">
        <v>146</v>
      </c>
      <c r="AC190" s="3"/>
      <c r="AD190" s="3"/>
      <c r="AF190" s="116">
        <f>COUNTIF($AH$5:$AH$142,AG190)</f>
        <v>0</v>
      </c>
      <c r="AG190" s="3" t="s">
        <v>146</v>
      </c>
      <c r="AH190" s="3"/>
      <c r="AI190" s="3"/>
      <c r="AJ190" s="3"/>
      <c r="AL190" s="116">
        <f>COUNTIF($AN$5:$AN$142,AM190)</f>
        <v>1</v>
      </c>
      <c r="AM190" s="3" t="s">
        <v>146</v>
      </c>
      <c r="AO190" s="3"/>
      <c r="AP190" s="116">
        <f aca="true" t="shared" si="9" ref="AP190:AP196">SUM(F190+M190+T190+Z190+AF190)</f>
        <v>0</v>
      </c>
    </row>
    <row r="191" spans="1:43" ht="12.75">
      <c r="A191" s="3"/>
      <c r="B191" s="3"/>
      <c r="C191" s="3"/>
      <c r="F191" s="116">
        <f>COUNTIF($H$5:$H$142,G191)</f>
        <v>5</v>
      </c>
      <c r="G191" s="3" t="s">
        <v>135</v>
      </c>
      <c r="I191" s="3"/>
      <c r="J191" s="3"/>
      <c r="M191" s="116">
        <f>COUNTIF($O$5:$O$142,N191)</f>
        <v>1</v>
      </c>
      <c r="N191" s="3" t="s">
        <v>135</v>
      </c>
      <c r="P191" s="3"/>
      <c r="Q191" s="3"/>
      <c r="T191" s="116">
        <f>COUNTIF($V$5:$V$142,U191)</f>
        <v>4</v>
      </c>
      <c r="U191" s="3" t="s">
        <v>135</v>
      </c>
      <c r="W191" s="3"/>
      <c r="X191" s="3"/>
      <c r="Z191" s="116">
        <f>COUNTIF($AB$5:$AB$142,AA191)</f>
        <v>0</v>
      </c>
      <c r="AA191" s="3" t="s">
        <v>135</v>
      </c>
      <c r="AC191" s="3"/>
      <c r="AD191" s="3"/>
      <c r="AF191" s="116">
        <f>COUNTIF($AH$5:$AH$142,AG191)</f>
        <v>0</v>
      </c>
      <c r="AG191" s="3" t="s">
        <v>135</v>
      </c>
      <c r="AH191" s="3"/>
      <c r="AI191" s="3"/>
      <c r="AJ191" s="3"/>
      <c r="AL191" s="116">
        <f>COUNTIF($AN$5:$AN$142,AM191)</f>
        <v>2</v>
      </c>
      <c r="AM191" s="3" t="s">
        <v>135</v>
      </c>
      <c r="AO191" s="3"/>
      <c r="AP191" s="116">
        <f t="shared" si="9"/>
        <v>10</v>
      </c>
      <c r="AQ191" s="149"/>
    </row>
    <row r="192" spans="1:43" ht="12.75">
      <c r="A192" s="3"/>
      <c r="B192" s="3"/>
      <c r="C192" s="3"/>
      <c r="F192" s="116">
        <f>COUNTIF($H$5:$H$142,G192)</f>
        <v>4</v>
      </c>
      <c r="G192" s="3" t="s">
        <v>411</v>
      </c>
      <c r="I192" s="3"/>
      <c r="J192" s="3"/>
      <c r="M192" s="116">
        <f>COUNTIF($O$5:$O$142,N192)</f>
        <v>1</v>
      </c>
      <c r="N192" s="3" t="s">
        <v>411</v>
      </c>
      <c r="P192" s="3"/>
      <c r="Q192" s="3"/>
      <c r="T192" s="116">
        <f>COUNTIF($V$5:$V$142,U192)</f>
        <v>2</v>
      </c>
      <c r="U192" s="3" t="s">
        <v>411</v>
      </c>
      <c r="W192" s="3"/>
      <c r="X192" s="3"/>
      <c r="Z192" s="116">
        <f>COUNTIF($AB$5:$AB$142,AA192)</f>
        <v>2</v>
      </c>
      <c r="AA192" s="3" t="s">
        <v>411</v>
      </c>
      <c r="AC192" s="3"/>
      <c r="AD192" s="3"/>
      <c r="AF192" s="116">
        <f>COUNTIF($AH$5:$AH$142,AG192)</f>
        <v>0</v>
      </c>
      <c r="AG192" s="3" t="s">
        <v>411</v>
      </c>
      <c r="AH192" s="3"/>
      <c r="AI192" s="3"/>
      <c r="AJ192" s="3"/>
      <c r="AL192" s="116">
        <f>COUNTIF($AN$5:$AN$142,AM192)</f>
        <v>0</v>
      </c>
      <c r="AM192" s="3" t="s">
        <v>411</v>
      </c>
      <c r="AO192" s="3"/>
      <c r="AP192" s="116">
        <f t="shared" si="9"/>
        <v>9</v>
      </c>
      <c r="AQ192" s="149"/>
    </row>
    <row r="193" spans="1:42" ht="12.75">
      <c r="A193" s="3"/>
      <c r="B193" s="3"/>
      <c r="C193" s="3"/>
      <c r="F193" s="116">
        <f>COUNTIF($H$5:$H$142,G193)</f>
        <v>2</v>
      </c>
      <c r="G193" s="3" t="s">
        <v>410</v>
      </c>
      <c r="I193" s="3"/>
      <c r="J193" s="3"/>
      <c r="M193" s="116">
        <f>COUNTIF($O$5:$O$142,N193)</f>
        <v>0</v>
      </c>
      <c r="N193" s="3" t="s">
        <v>410</v>
      </c>
      <c r="P193" s="3"/>
      <c r="Q193" s="3"/>
      <c r="T193" s="116">
        <f>COUNTIF($V$5:$V$142,U193)</f>
        <v>0</v>
      </c>
      <c r="U193" s="3" t="s">
        <v>410</v>
      </c>
      <c r="W193" s="3"/>
      <c r="X193" s="3"/>
      <c r="Z193" s="116">
        <f>COUNTIF($AB$5:$AB$142,AA193)</f>
        <v>2</v>
      </c>
      <c r="AA193" s="3" t="s">
        <v>410</v>
      </c>
      <c r="AC193" s="3"/>
      <c r="AD193" s="3"/>
      <c r="AF193" s="116">
        <f>COUNTIF($AH$5:$AH$142,AG193)</f>
        <v>1</v>
      </c>
      <c r="AG193" s="3" t="s">
        <v>410</v>
      </c>
      <c r="AH193" s="3"/>
      <c r="AI193" s="3"/>
      <c r="AJ193" s="3"/>
      <c r="AL193" s="116">
        <f>COUNTIF($AN$5:$AN$142,AM193)</f>
        <v>2</v>
      </c>
      <c r="AM193" s="3" t="s">
        <v>410</v>
      </c>
      <c r="AO193" s="3"/>
      <c r="AP193" s="116">
        <f t="shared" si="9"/>
        <v>5</v>
      </c>
    </row>
    <row r="194" spans="1:42" ht="12.75">
      <c r="A194" s="3"/>
      <c r="B194" s="3"/>
      <c r="C194" s="3"/>
      <c r="F194" s="116">
        <f>SUM(F189:F193)</f>
        <v>11</v>
      </c>
      <c r="G194" s="116" t="s">
        <v>291</v>
      </c>
      <c r="I194" s="3"/>
      <c r="J194" s="3"/>
      <c r="M194" s="116">
        <f>SUM(M189:M193)</f>
        <v>2</v>
      </c>
      <c r="N194" s="116" t="s">
        <v>291</v>
      </c>
      <c r="P194" s="3"/>
      <c r="Q194" s="3"/>
      <c r="T194" s="116">
        <f>SUM(T189:T193)</f>
        <v>10</v>
      </c>
      <c r="U194" s="116" t="s">
        <v>291</v>
      </c>
      <c r="W194" s="3"/>
      <c r="X194" s="3"/>
      <c r="Z194" s="116">
        <f>SUM(Z189:Z193)</f>
        <v>4</v>
      </c>
      <c r="AA194" s="116" t="s">
        <v>291</v>
      </c>
      <c r="AC194" s="3"/>
      <c r="AD194" s="3"/>
      <c r="AF194" s="116">
        <f>SUM(AF189:AF193)</f>
        <v>1</v>
      </c>
      <c r="AG194" s="116" t="s">
        <v>291</v>
      </c>
      <c r="AH194" s="3"/>
      <c r="AI194" s="3"/>
      <c r="AJ194" s="3"/>
      <c r="AL194" s="116">
        <f>SUM(AL189:AL193)</f>
        <v>5</v>
      </c>
      <c r="AM194" s="116" t="s">
        <v>291</v>
      </c>
      <c r="AO194" s="3"/>
      <c r="AP194" s="116">
        <f t="shared" si="9"/>
        <v>28</v>
      </c>
    </row>
    <row r="195" spans="1:42" ht="12.75">
      <c r="A195" s="3"/>
      <c r="B195" s="3"/>
      <c r="C195" s="3"/>
      <c r="F195" s="116"/>
      <c r="G195" s="3"/>
      <c r="I195" s="3"/>
      <c r="J195" s="3"/>
      <c r="M195" s="116"/>
      <c r="N195" s="3"/>
      <c r="P195" s="3"/>
      <c r="Q195" s="3"/>
      <c r="T195" s="116"/>
      <c r="U195" s="3"/>
      <c r="W195" s="3"/>
      <c r="X195" s="3"/>
      <c r="AA195" s="3"/>
      <c r="AC195" s="3"/>
      <c r="AD195" s="3"/>
      <c r="AF195" s="116"/>
      <c r="AG195" s="3"/>
      <c r="AH195" s="3"/>
      <c r="AI195" s="3"/>
      <c r="AJ195" s="3"/>
      <c r="AL195" s="116"/>
      <c r="AM195" s="3"/>
      <c r="AO195" s="3"/>
      <c r="AP195" s="3"/>
    </row>
    <row r="196" spans="1:42" ht="12.75">
      <c r="A196" s="3"/>
      <c r="B196" s="3"/>
      <c r="C196" s="3"/>
      <c r="F196" s="160">
        <f>SUM($J$5:$J142)</f>
        <v>2020</v>
      </c>
      <c r="G196" s="116" t="s">
        <v>349</v>
      </c>
      <c r="I196" s="3"/>
      <c r="J196" s="3"/>
      <c r="M196" s="160">
        <f>SUM($Q$5:$Q142)</f>
        <v>400</v>
      </c>
      <c r="N196" s="116" t="s">
        <v>349</v>
      </c>
      <c r="P196" s="3"/>
      <c r="Q196" s="3"/>
      <c r="T196" s="160">
        <f>SUM($X$5:$X142)</f>
        <v>6300</v>
      </c>
      <c r="U196" s="116" t="s">
        <v>349</v>
      </c>
      <c r="W196" s="3"/>
      <c r="X196" s="3"/>
      <c r="Z196" s="160">
        <f>SUM($AD$5:$AD142)</f>
        <v>500</v>
      </c>
      <c r="AA196" s="116" t="s">
        <v>349</v>
      </c>
      <c r="AC196" s="3"/>
      <c r="AD196" s="3"/>
      <c r="AF196" s="160">
        <f>SUM($AJ$5:$AJ142)</f>
        <v>100</v>
      </c>
      <c r="AG196" s="116" t="s">
        <v>349</v>
      </c>
      <c r="AH196" s="3"/>
      <c r="AI196" s="3"/>
      <c r="AJ196" s="3"/>
      <c r="AL196" s="116"/>
      <c r="AM196" s="3"/>
      <c r="AO196" s="3"/>
      <c r="AP196" s="160">
        <f t="shared" si="9"/>
        <v>9320</v>
      </c>
    </row>
    <row r="197" spans="6:42" ht="12.75">
      <c r="F197" s="116"/>
      <c r="M197" s="116"/>
      <c r="T197" s="116"/>
      <c r="AF197" s="116"/>
      <c r="AL197" s="116"/>
      <c r="AP197" s="116"/>
    </row>
    <row r="198" spans="6:42" ht="12.75">
      <c r="F198" s="116"/>
      <c r="G198" s="1"/>
      <c r="M198" s="116"/>
      <c r="N198" s="1"/>
      <c r="T198" s="116"/>
      <c r="U198" s="1"/>
      <c r="AA198" s="1"/>
      <c r="AF198" s="116"/>
      <c r="AG198" s="1"/>
      <c r="AL198" s="116"/>
      <c r="AM198" s="1"/>
      <c r="AP198" s="116"/>
    </row>
    <row r="200" spans="6:42" ht="12.75">
      <c r="F200" s="160"/>
      <c r="G200" s="1"/>
      <c r="M200" s="160"/>
      <c r="N200" s="1"/>
      <c r="T200" s="160"/>
      <c r="U200" s="1"/>
      <c r="Z200" s="160"/>
      <c r="AA200" s="1"/>
      <c r="AF200" s="160"/>
      <c r="AG200" s="1"/>
      <c r="AH200" s="3"/>
      <c r="AP200" s="160"/>
    </row>
  </sheetData>
  <sheetProtection/>
  <mergeCells count="11">
    <mergeCell ref="AL3:AP3"/>
    <mergeCell ref="Z3:AD3"/>
    <mergeCell ref="T3:X3"/>
    <mergeCell ref="AF3:AJ3"/>
    <mergeCell ref="J1:T1"/>
    <mergeCell ref="F3:J3"/>
    <mergeCell ref="M3:Q3"/>
    <mergeCell ref="V2:X2"/>
    <mergeCell ref="B104:C104"/>
    <mergeCell ref="B105:C105"/>
    <mergeCell ref="B10:C11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5" r:id="rId1"/>
  <headerFooter alignWithMargins="0">
    <oddFooter>&amp;R&amp;24 2018</oddFooter>
  </headerFooter>
  <rowBreaks count="1" manualBreakCount="1">
    <brk id="61" max="4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U213"/>
  <sheetViews>
    <sheetView view="pageBreakPreview" zoomScale="80" zoomScaleNormal="80" zoomScaleSheetLayoutView="80" zoomScalePageLayoutView="0" workbookViewId="0" topLeftCell="A1">
      <pane xSplit="3" ySplit="4" topLeftCell="F5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F5" sqref="F5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87" hidden="1" customWidth="1"/>
    <col min="5" max="5" width="10.125" style="187" hidden="1" customWidth="1"/>
    <col min="6" max="6" width="9.875" style="1" customWidth="1"/>
    <col min="7" max="7" width="13.00390625" style="2" customWidth="1"/>
    <col min="8" max="8" width="3.125" style="3" customWidth="1"/>
    <col min="9" max="9" width="3.00390625" style="2" customWidth="1"/>
    <col min="10" max="10" width="5.875" style="2" customWidth="1"/>
    <col min="11" max="11" width="4.25390625" style="187" hidden="1" customWidth="1"/>
    <col min="12" max="12" width="10.125" style="187" hidden="1" customWidth="1"/>
    <col min="13" max="13" width="10.125" style="1" customWidth="1"/>
    <col min="14" max="14" width="11.625" style="2" customWidth="1"/>
    <col min="15" max="15" width="3.75390625" style="3" customWidth="1"/>
    <col min="16" max="16" width="3.625" style="2" customWidth="1"/>
    <col min="17" max="17" width="5.125" style="2" customWidth="1"/>
    <col min="18" max="18" width="5.125" style="187" hidden="1" customWidth="1"/>
    <col min="19" max="19" width="10.125" style="187" hidden="1" customWidth="1"/>
    <col min="20" max="20" width="10.625" style="1" customWidth="1"/>
    <col min="21" max="21" width="11.625" style="2" customWidth="1"/>
    <col min="22" max="22" width="3.125" style="3" customWidth="1"/>
    <col min="23" max="23" width="3.625" style="2" customWidth="1"/>
    <col min="24" max="24" width="5.75390625" style="2" customWidth="1"/>
    <col min="25" max="25" width="4.625" style="187" hidden="1" customWidth="1"/>
    <col min="26" max="26" width="8.375" style="1" customWidth="1"/>
    <col min="27" max="27" width="11.625" style="2" customWidth="1"/>
    <col min="28" max="28" width="3.125" style="3" customWidth="1"/>
    <col min="29" max="29" width="3.625" style="2" customWidth="1"/>
    <col min="30" max="30" width="5.125" style="2" customWidth="1"/>
    <col min="31" max="31" width="5.25390625" style="187" hidden="1" customWidth="1"/>
    <col min="32" max="32" width="5.125" style="1" customWidth="1"/>
    <col min="33" max="33" width="11.625" style="2" customWidth="1"/>
    <col min="34" max="34" width="3.125" style="2" customWidth="1"/>
    <col min="35" max="35" width="3.625" style="2" customWidth="1"/>
    <col min="36" max="36" width="5.125" style="2" customWidth="1"/>
    <col min="37" max="37" width="5.125" style="245" hidden="1" customWidth="1"/>
    <col min="38" max="38" width="6.125" style="1" customWidth="1"/>
    <col min="39" max="39" width="11.875" style="2" customWidth="1"/>
    <col min="40" max="40" width="3.125" style="3" customWidth="1"/>
    <col min="41" max="41" width="3.625" style="2" customWidth="1"/>
    <col min="42" max="42" width="5.125" style="2" customWidth="1"/>
    <col min="43" max="43" width="14.125" style="2" customWidth="1"/>
    <col min="44" max="44" width="16.125" style="2" customWidth="1"/>
    <col min="45" max="46" width="13.625" style="2" customWidth="1"/>
    <col min="47" max="47" width="10.625" style="2" customWidth="1"/>
    <col min="48" max="16384" width="9.00390625" style="2" customWidth="1"/>
  </cols>
  <sheetData>
    <row r="1" spans="1:46" ht="19.5">
      <c r="A1" s="98" t="s">
        <v>347</v>
      </c>
      <c r="B1" s="98"/>
      <c r="C1" s="98"/>
      <c r="D1" s="1145"/>
      <c r="E1" s="1145"/>
      <c r="F1" s="767"/>
      <c r="G1" s="98"/>
      <c r="H1" s="98"/>
      <c r="I1" s="98"/>
      <c r="J1" s="2104" t="s">
        <v>712</v>
      </c>
      <c r="K1" s="2104"/>
      <c r="L1" s="2104"/>
      <c r="M1" s="2104"/>
      <c r="N1" s="2104"/>
      <c r="O1" s="2104"/>
      <c r="P1" s="2104"/>
      <c r="Q1" s="2104"/>
      <c r="R1" s="2104"/>
      <c r="S1" s="2104"/>
      <c r="T1" s="2104"/>
      <c r="U1" s="100"/>
      <c r="V1" s="99"/>
      <c r="W1" s="100"/>
      <c r="X1" s="100"/>
      <c r="Y1" s="223"/>
      <c r="Z1" s="102"/>
      <c r="AA1" s="101"/>
      <c r="AB1" s="99"/>
      <c r="AC1" s="100"/>
      <c r="AD1" s="100"/>
      <c r="AE1" s="223"/>
      <c r="AF1" s="1564" t="str">
        <f>Jan!AF1</f>
        <v>ORIGINAL( 16 MAY 2017)</v>
      </c>
      <c r="AG1" s="101"/>
      <c r="AH1" s="102"/>
      <c r="AI1" s="98"/>
      <c r="AJ1" s="100"/>
      <c r="AK1" s="223"/>
      <c r="AL1" s="98"/>
      <c r="AM1" s="100"/>
      <c r="AN1" s="101"/>
      <c r="AO1" s="98"/>
      <c r="AP1" s="98"/>
      <c r="AQ1" s="98"/>
      <c r="AR1" s="98"/>
      <c r="AS1" s="179" t="s">
        <v>355</v>
      </c>
      <c r="AT1" s="939">
        <v>2018</v>
      </c>
    </row>
    <row r="2" spans="1:37" ht="13.5" thickBot="1">
      <c r="A2" s="1"/>
      <c r="V2" s="2105"/>
      <c r="W2" s="2105"/>
      <c r="X2" s="2105"/>
      <c r="Y2" s="124"/>
      <c r="AE2" s="124"/>
      <c r="AF2" s="31"/>
      <c r="AG2" s="6"/>
      <c r="AH2" s="6"/>
      <c r="AI2" s="6"/>
      <c r="AJ2" s="6"/>
      <c r="AK2" s="124"/>
    </row>
    <row r="3" spans="1:47" ht="15" customHeight="1" thickTop="1">
      <c r="A3" s="428"/>
      <c r="B3" s="429"/>
      <c r="C3" s="430"/>
      <c r="D3" s="431"/>
      <c r="E3" s="431"/>
      <c r="F3" s="2141" t="s">
        <v>121</v>
      </c>
      <c r="G3" s="2141"/>
      <c r="H3" s="2141"/>
      <c r="I3" s="2141"/>
      <c r="J3" s="2142"/>
      <c r="K3" s="432"/>
      <c r="L3" s="702"/>
      <c r="M3" s="2141" t="s">
        <v>122</v>
      </c>
      <c r="N3" s="2141"/>
      <c r="O3" s="2141"/>
      <c r="P3" s="2141"/>
      <c r="Q3" s="2142"/>
      <c r="R3" s="432"/>
      <c r="S3" s="702"/>
      <c r="T3" s="2141" t="s">
        <v>123</v>
      </c>
      <c r="U3" s="2141"/>
      <c r="V3" s="2141"/>
      <c r="W3" s="2141"/>
      <c r="X3" s="2142"/>
      <c r="Y3" s="432"/>
      <c r="Z3" s="2141" t="s">
        <v>124</v>
      </c>
      <c r="AA3" s="2141"/>
      <c r="AB3" s="2141"/>
      <c r="AC3" s="2141"/>
      <c r="AD3" s="2142"/>
      <c r="AE3" s="432"/>
      <c r="AF3" s="2143" t="s">
        <v>311</v>
      </c>
      <c r="AG3" s="2141"/>
      <c r="AH3" s="2141"/>
      <c r="AI3" s="2141"/>
      <c r="AJ3" s="2144"/>
      <c r="AK3" s="432"/>
      <c r="AL3" s="2145" t="s">
        <v>4</v>
      </c>
      <c r="AM3" s="2147"/>
      <c r="AN3" s="2147"/>
      <c r="AO3" s="2147"/>
      <c r="AP3" s="2146"/>
      <c r="AQ3" s="2145" t="s">
        <v>313</v>
      </c>
      <c r="AR3" s="2146"/>
      <c r="AS3" s="433" t="s">
        <v>370</v>
      </c>
      <c r="AT3" s="434" t="s">
        <v>377</v>
      </c>
      <c r="AU3" s="435" t="s">
        <v>371</v>
      </c>
    </row>
    <row r="4" spans="1:47" ht="13.5" thickBot="1">
      <c r="A4" s="436" t="s">
        <v>125</v>
      </c>
      <c r="B4" s="437" t="s">
        <v>126</v>
      </c>
      <c r="C4" s="438" t="s">
        <v>127</v>
      </c>
      <c r="D4" s="439"/>
      <c r="E4" s="439"/>
      <c r="F4" s="546" t="s">
        <v>128</v>
      </c>
      <c r="G4" s="437" t="s">
        <v>129</v>
      </c>
      <c r="H4" s="437" t="s">
        <v>130</v>
      </c>
      <c r="I4" s="439" t="s">
        <v>132</v>
      </c>
      <c r="J4" s="438" t="s">
        <v>131</v>
      </c>
      <c r="K4" s="439"/>
      <c r="L4" s="439"/>
      <c r="M4" s="546" t="s">
        <v>128</v>
      </c>
      <c r="N4" s="437" t="s">
        <v>129</v>
      </c>
      <c r="O4" s="437" t="s">
        <v>130</v>
      </c>
      <c r="P4" s="437" t="s">
        <v>132</v>
      </c>
      <c r="Q4" s="440" t="s">
        <v>131</v>
      </c>
      <c r="R4" s="439"/>
      <c r="S4" s="439"/>
      <c r="T4" s="546" t="s">
        <v>128</v>
      </c>
      <c r="U4" s="437" t="s">
        <v>129</v>
      </c>
      <c r="V4" s="437" t="s">
        <v>130</v>
      </c>
      <c r="W4" s="441" t="s">
        <v>132</v>
      </c>
      <c r="X4" s="438" t="s">
        <v>131</v>
      </c>
      <c r="Y4" s="439"/>
      <c r="Z4" s="546" t="s">
        <v>128</v>
      </c>
      <c r="AA4" s="437" t="s">
        <v>129</v>
      </c>
      <c r="AB4" s="437" t="s">
        <v>130</v>
      </c>
      <c r="AC4" s="437" t="s">
        <v>132</v>
      </c>
      <c r="AD4" s="440" t="s">
        <v>131</v>
      </c>
      <c r="AE4" s="439"/>
      <c r="AF4" s="546" t="s">
        <v>128</v>
      </c>
      <c r="AG4" s="437" t="s">
        <v>129</v>
      </c>
      <c r="AH4" s="437" t="s">
        <v>130</v>
      </c>
      <c r="AI4" s="437" t="s">
        <v>132</v>
      </c>
      <c r="AJ4" s="442" t="s">
        <v>131</v>
      </c>
      <c r="AK4" s="439"/>
      <c r="AL4" s="1223" t="s">
        <v>128</v>
      </c>
      <c r="AM4" s="437" t="s">
        <v>129</v>
      </c>
      <c r="AN4" s="437" t="s">
        <v>130</v>
      </c>
      <c r="AO4" s="437" t="s">
        <v>132</v>
      </c>
      <c r="AP4" s="440" t="s">
        <v>131</v>
      </c>
      <c r="AQ4" s="443" t="s">
        <v>128</v>
      </c>
      <c r="AR4" s="440" t="s">
        <v>128</v>
      </c>
      <c r="AS4" s="444" t="s">
        <v>128</v>
      </c>
      <c r="AT4" s="444" t="s">
        <v>128</v>
      </c>
      <c r="AU4" s="445" t="s">
        <v>128</v>
      </c>
    </row>
    <row r="5" spans="1:47" s="3" customFormat="1" ht="15">
      <c r="A5" s="1601"/>
      <c r="B5" s="1487">
        <v>1</v>
      </c>
      <c r="C5" s="1138" t="s">
        <v>134</v>
      </c>
      <c r="D5" s="124"/>
      <c r="E5" s="124"/>
      <c r="F5" s="31"/>
      <c r="G5" s="10"/>
      <c r="H5" s="11"/>
      <c r="I5" s="6"/>
      <c r="J5" s="53"/>
      <c r="K5" s="124"/>
      <c r="L5" s="124"/>
      <c r="M5" s="31"/>
      <c r="N5" s="10"/>
      <c r="O5" s="11"/>
      <c r="P5" s="11"/>
      <c r="Q5" s="50"/>
      <c r="R5" s="124" t="s">
        <v>134</v>
      </c>
      <c r="S5" s="124"/>
      <c r="T5" s="115" t="s">
        <v>321</v>
      </c>
      <c r="U5" s="10"/>
      <c r="V5" s="6"/>
      <c r="W5" s="11"/>
      <c r="X5" s="53"/>
      <c r="Y5" s="124"/>
      <c r="Z5" s="31"/>
      <c r="AA5" s="10"/>
      <c r="AB5" s="11"/>
      <c r="AC5" s="11"/>
      <c r="AD5" s="53"/>
      <c r="AE5" s="124"/>
      <c r="AF5" s="248"/>
      <c r="AG5" s="13"/>
      <c r="AH5" s="13"/>
      <c r="AI5" s="11"/>
      <c r="AJ5" s="74"/>
      <c r="AK5" s="124"/>
      <c r="AL5" s="116"/>
      <c r="AM5" s="10"/>
      <c r="AN5" s="11"/>
      <c r="AO5" s="11"/>
      <c r="AP5" s="6"/>
      <c r="AQ5" s="67" t="s">
        <v>474</v>
      </c>
      <c r="AR5" s="50" t="s">
        <v>423</v>
      </c>
      <c r="AS5" s="50"/>
      <c r="AT5" s="63"/>
      <c r="AU5" s="12"/>
    </row>
    <row r="6" spans="1:47" s="3" customFormat="1" ht="12.75">
      <c r="A6" s="8" t="s">
        <v>355</v>
      </c>
      <c r="B6" s="2098" t="s">
        <v>720</v>
      </c>
      <c r="C6" s="2099"/>
      <c r="D6" s="124"/>
      <c r="E6" s="124"/>
      <c r="F6" s="31"/>
      <c r="G6" s="10"/>
      <c r="H6" s="11"/>
      <c r="I6" s="6"/>
      <c r="J6" s="53"/>
      <c r="K6" s="124"/>
      <c r="L6" s="124"/>
      <c r="M6" s="31"/>
      <c r="N6" s="10"/>
      <c r="O6" s="11"/>
      <c r="P6" s="11"/>
      <c r="Q6" s="50"/>
      <c r="R6" s="124"/>
      <c r="S6" s="124"/>
      <c r="T6" s="31"/>
      <c r="U6" s="10"/>
      <c r="V6" s="6"/>
      <c r="W6" s="11"/>
      <c r="X6" s="53"/>
      <c r="Y6" s="124"/>
      <c r="Z6" s="31"/>
      <c r="AA6" s="10"/>
      <c r="AB6" s="11"/>
      <c r="AC6" s="11"/>
      <c r="AD6" s="53"/>
      <c r="AE6" s="124"/>
      <c r="AF6" s="248"/>
      <c r="AG6" s="13"/>
      <c r="AH6" s="13"/>
      <c r="AI6" s="11"/>
      <c r="AJ6" s="74"/>
      <c r="AK6" s="124"/>
      <c r="AL6" s="116"/>
      <c r="AM6" s="10"/>
      <c r="AN6" s="11"/>
      <c r="AO6" s="11"/>
      <c r="AP6" s="6"/>
      <c r="AQ6" s="67" t="s">
        <v>438</v>
      </c>
      <c r="AR6" s="50"/>
      <c r="AS6" s="50"/>
      <c r="AT6" s="63"/>
      <c r="AU6" s="12"/>
    </row>
    <row r="7" spans="1:47" s="18" customFormat="1" ht="12.75">
      <c r="A7" s="8"/>
      <c r="B7" s="2102"/>
      <c r="C7" s="2103"/>
      <c r="D7" s="125"/>
      <c r="E7" s="125"/>
      <c r="F7" s="365"/>
      <c r="G7" s="17"/>
      <c r="H7" s="19"/>
      <c r="J7" s="56"/>
      <c r="K7" s="125"/>
      <c r="L7" s="125"/>
      <c r="M7" s="365"/>
      <c r="N7" s="17"/>
      <c r="O7" s="19"/>
      <c r="P7" s="19"/>
      <c r="Q7" s="51"/>
      <c r="R7" s="125"/>
      <c r="S7" s="125"/>
      <c r="T7" s="365"/>
      <c r="U7" s="17"/>
      <c r="W7" s="19"/>
      <c r="X7" s="56"/>
      <c r="Y7" s="125"/>
      <c r="Z7" s="365"/>
      <c r="AA7" s="17"/>
      <c r="AB7" s="19"/>
      <c r="AC7" s="19"/>
      <c r="AD7" s="56"/>
      <c r="AE7" s="125"/>
      <c r="AF7" s="532"/>
      <c r="AG7" s="21"/>
      <c r="AH7" s="21"/>
      <c r="AI7" s="19"/>
      <c r="AJ7" s="192"/>
      <c r="AK7" s="125"/>
      <c r="AL7" s="365"/>
      <c r="AM7" s="17"/>
      <c r="AN7" s="19"/>
      <c r="AO7" s="19"/>
      <c r="AQ7" s="92" t="s">
        <v>424</v>
      </c>
      <c r="AR7" s="51"/>
      <c r="AS7" s="51"/>
      <c r="AT7" s="64"/>
      <c r="AU7" s="20"/>
    </row>
    <row r="8" spans="1:47" s="3" customFormat="1" ht="12.75">
      <c r="A8" s="874" t="s">
        <v>117</v>
      </c>
      <c r="B8" s="538">
        <v>2</v>
      </c>
      <c r="C8" s="363" t="s">
        <v>137</v>
      </c>
      <c r="D8" s="124" t="s">
        <v>137</v>
      </c>
      <c r="E8" s="124"/>
      <c r="F8" s="31" t="s">
        <v>149</v>
      </c>
      <c r="G8" s="10"/>
      <c r="H8" s="11"/>
      <c r="I8" s="6"/>
      <c r="J8" s="53"/>
      <c r="K8" s="124"/>
      <c r="L8" s="124"/>
      <c r="M8" s="31"/>
      <c r="N8" s="10"/>
      <c r="O8" s="11"/>
      <c r="P8" s="11"/>
      <c r="Q8" s="50"/>
      <c r="R8" s="124"/>
      <c r="S8" s="124"/>
      <c r="T8" s="31"/>
      <c r="U8" s="10"/>
      <c r="V8" s="6"/>
      <c r="W8" s="11"/>
      <c r="X8" s="53"/>
      <c r="Y8" s="124"/>
      <c r="Z8" s="31"/>
      <c r="AA8" s="10"/>
      <c r="AB8" s="11"/>
      <c r="AC8" s="11"/>
      <c r="AD8" s="53"/>
      <c r="AE8" s="124"/>
      <c r="AF8" s="248"/>
      <c r="AG8" s="13"/>
      <c r="AH8" s="13"/>
      <c r="AI8" s="11"/>
      <c r="AJ8" s="74"/>
      <c r="AK8" s="124"/>
      <c r="AL8" s="116"/>
      <c r="AM8" s="10"/>
      <c r="AN8" s="11"/>
      <c r="AO8" s="11"/>
      <c r="AP8" s="6"/>
      <c r="AQ8" s="67" t="s">
        <v>491</v>
      </c>
      <c r="AR8" s="50" t="s">
        <v>426</v>
      </c>
      <c r="AS8" s="50"/>
      <c r="AT8" s="63"/>
      <c r="AU8" s="12"/>
    </row>
    <row r="9" spans="1:47" s="3" customFormat="1" ht="12.75">
      <c r="A9" s="8"/>
      <c r="B9" s="376"/>
      <c r="C9" s="536"/>
      <c r="D9" s="124"/>
      <c r="E9" s="124"/>
      <c r="F9" s="31"/>
      <c r="G9" s="10"/>
      <c r="H9" s="152"/>
      <c r="I9" s="6"/>
      <c r="J9" s="53"/>
      <c r="K9" s="124"/>
      <c r="L9" s="124"/>
      <c r="M9" s="31"/>
      <c r="N9" s="10"/>
      <c r="O9" s="11"/>
      <c r="P9" s="11"/>
      <c r="Q9" s="50"/>
      <c r="R9" s="124"/>
      <c r="S9" s="124"/>
      <c r="T9" s="31"/>
      <c r="U9" s="10"/>
      <c r="V9" s="6"/>
      <c r="W9" s="11"/>
      <c r="X9" s="53"/>
      <c r="Y9" s="124"/>
      <c r="Z9" s="31"/>
      <c r="AA9" s="10"/>
      <c r="AB9" s="11"/>
      <c r="AC9" s="11"/>
      <c r="AD9" s="53"/>
      <c r="AE9" s="124"/>
      <c r="AF9" s="248"/>
      <c r="AG9" s="13"/>
      <c r="AH9" s="13"/>
      <c r="AI9" s="11"/>
      <c r="AJ9" s="74"/>
      <c r="AK9" s="124"/>
      <c r="AL9" s="116"/>
      <c r="AM9" s="10"/>
      <c r="AN9" s="11"/>
      <c r="AO9" s="11"/>
      <c r="AP9" s="50"/>
      <c r="AQ9" s="67" t="s">
        <v>422</v>
      </c>
      <c r="AR9" s="50" t="s">
        <v>457</v>
      </c>
      <c r="AS9" s="50"/>
      <c r="AT9" s="63"/>
      <c r="AU9" s="12"/>
    </row>
    <row r="10" spans="1:47" s="18" customFormat="1" ht="12.75">
      <c r="A10" s="8"/>
      <c r="B10" s="783"/>
      <c r="C10" s="864"/>
      <c r="D10" s="125"/>
      <c r="E10" s="125"/>
      <c r="F10" s="365"/>
      <c r="G10" s="17"/>
      <c r="H10" s="19"/>
      <c r="J10" s="56"/>
      <c r="K10" s="125"/>
      <c r="L10" s="125"/>
      <c r="M10" s="365"/>
      <c r="N10" s="17"/>
      <c r="O10" s="19"/>
      <c r="P10" s="19"/>
      <c r="Q10" s="51"/>
      <c r="R10" s="125"/>
      <c r="S10" s="125"/>
      <c r="T10" s="365"/>
      <c r="U10" s="17"/>
      <c r="W10" s="19"/>
      <c r="X10" s="56"/>
      <c r="Y10" s="125"/>
      <c r="Z10" s="365"/>
      <c r="AA10" s="17"/>
      <c r="AB10" s="19"/>
      <c r="AC10" s="19"/>
      <c r="AD10" s="56"/>
      <c r="AE10" s="125"/>
      <c r="AF10" s="532"/>
      <c r="AG10" s="21"/>
      <c r="AH10" s="21"/>
      <c r="AI10" s="19"/>
      <c r="AJ10" s="192"/>
      <c r="AK10" s="125"/>
      <c r="AL10" s="532"/>
      <c r="AM10" s="17"/>
      <c r="AN10" s="19"/>
      <c r="AO10" s="19"/>
      <c r="AP10" s="51"/>
      <c r="AQ10" s="92" t="s">
        <v>447</v>
      </c>
      <c r="AR10" s="51"/>
      <c r="AS10" s="51"/>
      <c r="AT10" s="64"/>
      <c r="AU10" s="20"/>
    </row>
    <row r="11" spans="1:47" s="3" customFormat="1" ht="12.75">
      <c r="A11" s="874" t="s">
        <v>117</v>
      </c>
      <c r="B11" s="535">
        <v>3</v>
      </c>
      <c r="C11" s="363" t="s">
        <v>140</v>
      </c>
      <c r="D11" s="124"/>
      <c r="E11" s="124"/>
      <c r="F11" s="31"/>
      <c r="G11" s="10"/>
      <c r="H11" s="11"/>
      <c r="I11" s="6"/>
      <c r="J11" s="53"/>
      <c r="K11" s="124"/>
      <c r="L11" s="124"/>
      <c r="M11" s="31"/>
      <c r="N11" s="10"/>
      <c r="O11" s="11"/>
      <c r="P11" s="11"/>
      <c r="Q11" s="50"/>
      <c r="R11" s="124" t="s">
        <v>140</v>
      </c>
      <c r="S11" s="124"/>
      <c r="T11" s="116" t="s">
        <v>396</v>
      </c>
      <c r="U11" s="10"/>
      <c r="V11" s="6"/>
      <c r="W11" s="11"/>
      <c r="X11" s="53"/>
      <c r="Y11" s="124"/>
      <c r="Z11" s="31"/>
      <c r="AA11" s="10"/>
      <c r="AB11" s="11"/>
      <c r="AC11" s="11"/>
      <c r="AD11" s="53"/>
      <c r="AE11" s="124"/>
      <c r="AF11" s="248"/>
      <c r="AG11" s="13"/>
      <c r="AH11" s="13"/>
      <c r="AI11" s="11"/>
      <c r="AJ11" s="74"/>
      <c r="AK11" s="124"/>
      <c r="AL11" s="31"/>
      <c r="AM11" s="10"/>
      <c r="AN11" s="11"/>
      <c r="AO11" s="11"/>
      <c r="AP11" s="50"/>
      <c r="AQ11" s="205" t="s">
        <v>439</v>
      </c>
      <c r="AR11" s="173" t="s">
        <v>488</v>
      </c>
      <c r="AS11" s="50"/>
      <c r="AT11" s="63"/>
      <c r="AU11" s="12"/>
    </row>
    <row r="12" spans="1:47" s="3" customFormat="1" ht="12.75">
      <c r="A12" s="874"/>
      <c r="B12" s="537"/>
      <c r="C12" s="363"/>
      <c r="D12" s="124"/>
      <c r="E12" s="124"/>
      <c r="F12" s="31"/>
      <c r="G12" s="10"/>
      <c r="H12" s="11"/>
      <c r="I12" s="6"/>
      <c r="J12" s="53"/>
      <c r="K12" s="124"/>
      <c r="L12" s="124"/>
      <c r="M12" s="31"/>
      <c r="N12" s="10"/>
      <c r="O12" s="11"/>
      <c r="P12" s="11"/>
      <c r="Q12" s="50"/>
      <c r="R12" s="124"/>
      <c r="S12" s="124"/>
      <c r="T12" s="31"/>
      <c r="U12" s="10"/>
      <c r="V12" s="6"/>
      <c r="W12" s="11"/>
      <c r="X12" s="53"/>
      <c r="Y12" s="124"/>
      <c r="Z12" s="31"/>
      <c r="AA12" s="10"/>
      <c r="AB12" s="11"/>
      <c r="AC12" s="11"/>
      <c r="AD12" s="53"/>
      <c r="AE12" s="124"/>
      <c r="AF12" s="248"/>
      <c r="AG12" s="13"/>
      <c r="AH12" s="13"/>
      <c r="AI12" s="11"/>
      <c r="AJ12" s="74"/>
      <c r="AK12" s="124"/>
      <c r="AL12" s="31"/>
      <c r="AM12" s="10"/>
      <c r="AN12" s="11"/>
      <c r="AO12" s="11"/>
      <c r="AP12" s="6"/>
      <c r="AQ12" s="67" t="s">
        <v>491</v>
      </c>
      <c r="AR12" s="50" t="s">
        <v>455</v>
      </c>
      <c r="AS12" s="50"/>
      <c r="AT12" s="63"/>
      <c r="AU12" s="12"/>
    </row>
    <row r="13" spans="1:47" s="18" customFormat="1" ht="12.75">
      <c r="A13" s="874"/>
      <c r="B13" s="860"/>
      <c r="C13" s="784"/>
      <c r="D13" s="125"/>
      <c r="E13" s="125"/>
      <c r="F13" s="365"/>
      <c r="G13" s="17"/>
      <c r="H13" s="19"/>
      <c r="J13" s="56"/>
      <c r="K13" s="125"/>
      <c r="L13" s="125"/>
      <c r="M13" s="365"/>
      <c r="N13" s="17"/>
      <c r="O13" s="19"/>
      <c r="P13" s="19"/>
      <c r="Q13" s="51"/>
      <c r="R13" s="125"/>
      <c r="S13" s="125"/>
      <c r="T13" s="365"/>
      <c r="U13" s="17"/>
      <c r="W13" s="19"/>
      <c r="X13" s="56"/>
      <c r="Y13" s="125"/>
      <c r="Z13" s="365"/>
      <c r="AA13" s="17"/>
      <c r="AB13" s="19"/>
      <c r="AC13" s="19"/>
      <c r="AD13" s="56"/>
      <c r="AE13" s="125"/>
      <c r="AF13" s="532"/>
      <c r="AG13" s="21"/>
      <c r="AH13" s="21"/>
      <c r="AI13" s="19"/>
      <c r="AJ13" s="192"/>
      <c r="AK13" s="125"/>
      <c r="AL13" s="365"/>
      <c r="AM13" s="17"/>
      <c r="AN13" s="19"/>
      <c r="AO13" s="19"/>
      <c r="AP13" s="51"/>
      <c r="AQ13" s="92" t="s">
        <v>477</v>
      </c>
      <c r="AR13" s="51" t="s">
        <v>435</v>
      </c>
      <c r="AS13" s="51"/>
      <c r="AT13" s="64"/>
      <c r="AU13" s="20"/>
    </row>
    <row r="14" spans="1:47" s="3" customFormat="1" ht="12.75">
      <c r="A14" s="874" t="s">
        <v>117</v>
      </c>
      <c r="B14" s="538">
        <v>4</v>
      </c>
      <c r="C14" s="363" t="s">
        <v>142</v>
      </c>
      <c r="D14" s="124"/>
      <c r="E14" s="124"/>
      <c r="F14" s="31"/>
      <c r="G14" s="768"/>
      <c r="H14" s="608"/>
      <c r="I14" s="615"/>
      <c r="J14" s="981"/>
      <c r="K14" s="124"/>
      <c r="L14" s="124"/>
      <c r="M14" s="31"/>
      <c r="N14" s="10"/>
      <c r="O14" s="11"/>
      <c r="P14" s="11"/>
      <c r="Q14" s="50"/>
      <c r="R14" s="124"/>
      <c r="S14" s="124"/>
      <c r="T14" s="31"/>
      <c r="U14" s="10"/>
      <c r="V14" s="6"/>
      <c r="W14" s="11"/>
      <c r="X14" s="53"/>
      <c r="Y14" s="124" t="s">
        <v>142</v>
      </c>
      <c r="Z14" s="31" t="s">
        <v>551</v>
      </c>
      <c r="AA14" s="557"/>
      <c r="AB14" s="555"/>
      <c r="AC14" s="555"/>
      <c r="AD14" s="556"/>
      <c r="AE14" s="124"/>
      <c r="AF14" s="31"/>
      <c r="AG14" s="10"/>
      <c r="AH14" s="6"/>
      <c r="AI14" s="11"/>
      <c r="AJ14" s="74"/>
      <c r="AK14" s="124"/>
      <c r="AL14" s="116"/>
      <c r="AM14" s="10"/>
      <c r="AN14" s="11"/>
      <c r="AO14" s="11"/>
      <c r="AP14" s="6"/>
      <c r="AQ14" s="67" t="s">
        <v>489</v>
      </c>
      <c r="AR14" s="50" t="s">
        <v>442</v>
      </c>
      <c r="AS14" s="50"/>
      <c r="AT14" s="63"/>
      <c r="AU14" s="12"/>
    </row>
    <row r="15" spans="1:47" s="3" customFormat="1" ht="12.75">
      <c r="A15" s="8"/>
      <c r="B15" s="537"/>
      <c r="C15" s="363"/>
      <c r="D15" s="124"/>
      <c r="E15" s="124"/>
      <c r="F15" s="31"/>
      <c r="G15" s="583"/>
      <c r="H15" s="552"/>
      <c r="I15" s="553"/>
      <c r="J15" s="986"/>
      <c r="K15" s="124"/>
      <c r="L15" s="124"/>
      <c r="M15" s="31"/>
      <c r="N15" s="10"/>
      <c r="O15" s="11"/>
      <c r="P15" s="11"/>
      <c r="Q15" s="50"/>
      <c r="R15" s="124"/>
      <c r="S15" s="124"/>
      <c r="T15" s="31"/>
      <c r="U15" s="10"/>
      <c r="V15" s="6"/>
      <c r="W15" s="11"/>
      <c r="X15" s="53"/>
      <c r="Y15" s="124"/>
      <c r="Z15" s="31"/>
      <c r="AA15" s="10"/>
      <c r="AB15" s="11"/>
      <c r="AC15" s="11"/>
      <c r="AD15" s="53"/>
      <c r="AE15" s="124"/>
      <c r="AF15" s="248"/>
      <c r="AG15" s="15"/>
      <c r="AH15" s="6"/>
      <c r="AI15" s="11"/>
      <c r="AJ15" s="74"/>
      <c r="AK15" s="124"/>
      <c r="AL15" s="116"/>
      <c r="AM15" s="10"/>
      <c r="AN15" s="11"/>
      <c r="AO15" s="11"/>
      <c r="AP15" s="6"/>
      <c r="AQ15" s="67" t="s">
        <v>481</v>
      </c>
      <c r="AR15" s="50" t="s">
        <v>479</v>
      </c>
      <c r="AS15" s="50"/>
      <c r="AT15" s="63"/>
      <c r="AU15" s="12"/>
    </row>
    <row r="16" spans="1:47" s="3" customFormat="1" ht="12.75">
      <c r="A16" s="8"/>
      <c r="B16" s="537"/>
      <c r="C16" s="363"/>
      <c r="D16" s="284"/>
      <c r="E16" s="284"/>
      <c r="F16" s="115"/>
      <c r="G16" s="583"/>
      <c r="H16" s="552"/>
      <c r="I16" s="553"/>
      <c r="J16" s="986"/>
      <c r="K16" s="124"/>
      <c r="L16" s="124"/>
      <c r="M16" s="31"/>
      <c r="N16" s="10"/>
      <c r="O16" s="11"/>
      <c r="P16" s="11"/>
      <c r="Q16" s="50"/>
      <c r="R16" s="124"/>
      <c r="S16" s="124"/>
      <c r="T16" s="31"/>
      <c r="U16" s="10"/>
      <c r="V16" s="6"/>
      <c r="W16" s="11"/>
      <c r="X16" s="53"/>
      <c r="Y16" s="124"/>
      <c r="Z16" s="31"/>
      <c r="AA16" s="10"/>
      <c r="AB16" s="11"/>
      <c r="AC16" s="11"/>
      <c r="AD16" s="53"/>
      <c r="AE16" s="124"/>
      <c r="AF16" s="248"/>
      <c r="AG16" s="15"/>
      <c r="AH16" s="6"/>
      <c r="AI16" s="11"/>
      <c r="AJ16" s="74"/>
      <c r="AK16" s="124"/>
      <c r="AL16" s="116"/>
      <c r="AM16" s="10"/>
      <c r="AN16" s="11"/>
      <c r="AO16" s="11"/>
      <c r="AP16" s="6"/>
      <c r="AQ16" s="67" t="s">
        <v>298</v>
      </c>
      <c r="AR16" s="50" t="s">
        <v>430</v>
      </c>
      <c r="AS16" s="50"/>
      <c r="AT16" s="63"/>
      <c r="AU16" s="12"/>
    </row>
    <row r="17" spans="1:47" s="3" customFormat="1" ht="12.75">
      <c r="A17" s="8"/>
      <c r="B17" s="537"/>
      <c r="C17" s="363"/>
      <c r="D17" s="284"/>
      <c r="E17" s="284"/>
      <c r="F17" s="115"/>
      <c r="G17" s="583"/>
      <c r="H17" s="552"/>
      <c r="I17" s="553"/>
      <c r="J17" s="986"/>
      <c r="K17" s="124"/>
      <c r="L17" s="124"/>
      <c r="M17" s="31"/>
      <c r="N17" s="10"/>
      <c r="O17" s="11"/>
      <c r="P17" s="11"/>
      <c r="Q17" s="50"/>
      <c r="R17" s="124"/>
      <c r="S17" s="124"/>
      <c r="T17" s="31"/>
      <c r="U17" s="10"/>
      <c r="V17" s="6"/>
      <c r="W17" s="11"/>
      <c r="X17" s="53"/>
      <c r="Y17" s="124"/>
      <c r="Z17" s="31"/>
      <c r="AA17" s="10"/>
      <c r="AB17" s="11"/>
      <c r="AC17" s="11"/>
      <c r="AD17" s="53"/>
      <c r="AE17" s="124"/>
      <c r="AF17" s="248"/>
      <c r="AG17" s="15"/>
      <c r="AH17" s="6"/>
      <c r="AI17" s="11"/>
      <c r="AJ17" s="74"/>
      <c r="AK17" s="124"/>
      <c r="AL17" s="116"/>
      <c r="AM17" s="10"/>
      <c r="AN17" s="11"/>
      <c r="AO17" s="11"/>
      <c r="AP17" s="6"/>
      <c r="AQ17" s="67"/>
      <c r="AR17" s="50"/>
      <c r="AS17" s="50"/>
      <c r="AT17" s="63"/>
      <c r="AU17" s="12"/>
    </row>
    <row r="18" spans="1:47" s="3" customFormat="1" ht="12.75">
      <c r="A18" s="8"/>
      <c r="B18" s="537"/>
      <c r="C18" s="363"/>
      <c r="D18" s="284"/>
      <c r="E18" s="284"/>
      <c r="F18" s="115"/>
      <c r="G18" s="789"/>
      <c r="H18" s="613"/>
      <c r="I18" s="621"/>
      <c r="J18" s="982"/>
      <c r="K18" s="124"/>
      <c r="L18" s="124"/>
      <c r="M18" s="31"/>
      <c r="N18" s="10"/>
      <c r="O18" s="11"/>
      <c r="P18" s="11"/>
      <c r="Q18" s="50"/>
      <c r="R18" s="124"/>
      <c r="S18" s="124"/>
      <c r="T18" s="31"/>
      <c r="U18" s="10"/>
      <c r="V18" s="6"/>
      <c r="W18" s="11"/>
      <c r="X18" s="53"/>
      <c r="Y18" s="124"/>
      <c r="Z18" s="31"/>
      <c r="AA18" s="10"/>
      <c r="AB18" s="11"/>
      <c r="AC18" s="11"/>
      <c r="AD18" s="53"/>
      <c r="AE18" s="124"/>
      <c r="AF18" s="248"/>
      <c r="AG18" s="15"/>
      <c r="AH18" s="6"/>
      <c r="AI18" s="11"/>
      <c r="AJ18" s="74"/>
      <c r="AK18" s="124"/>
      <c r="AL18" s="116"/>
      <c r="AM18" s="10"/>
      <c r="AN18" s="11"/>
      <c r="AO18" s="11"/>
      <c r="AP18" s="6"/>
      <c r="AQ18" s="67"/>
      <c r="AR18" s="50"/>
      <c r="AS18" s="50"/>
      <c r="AT18" s="63"/>
      <c r="AU18" s="12"/>
    </row>
    <row r="19" spans="1:47" s="18" customFormat="1" ht="12.75">
      <c r="A19" s="8"/>
      <c r="B19" s="860"/>
      <c r="C19" s="784"/>
      <c r="D19" s="1042"/>
      <c r="E19" s="786"/>
      <c r="F19" s="678"/>
      <c r="G19" s="792"/>
      <c r="H19" s="627"/>
      <c r="I19" s="626"/>
      <c r="J19" s="628"/>
      <c r="K19" s="125"/>
      <c r="L19" s="125"/>
      <c r="M19" s="31"/>
      <c r="N19" s="17"/>
      <c r="O19" s="19"/>
      <c r="P19" s="19"/>
      <c r="Q19" s="51"/>
      <c r="R19" s="125"/>
      <c r="S19" s="125"/>
      <c r="T19" s="365"/>
      <c r="U19" s="17"/>
      <c r="W19" s="19"/>
      <c r="X19" s="56"/>
      <c r="Y19" s="125"/>
      <c r="Z19" s="365"/>
      <c r="AA19" s="17"/>
      <c r="AB19" s="19"/>
      <c r="AC19" s="19"/>
      <c r="AD19" s="56"/>
      <c r="AE19" s="125"/>
      <c r="AF19" s="532"/>
      <c r="AG19" s="30"/>
      <c r="AI19" s="19"/>
      <c r="AJ19" s="192"/>
      <c r="AK19" s="125"/>
      <c r="AL19" s="365"/>
      <c r="AM19" s="17"/>
      <c r="AN19" s="19"/>
      <c r="AO19" s="19"/>
      <c r="AQ19" s="92" t="s">
        <v>491</v>
      </c>
      <c r="AR19" s="51"/>
      <c r="AS19" s="51"/>
      <c r="AT19" s="64"/>
      <c r="AU19" s="20"/>
    </row>
    <row r="20" spans="1:47" s="3" customFormat="1" ht="12.75">
      <c r="A20" s="8"/>
      <c r="B20" s="538">
        <v>5</v>
      </c>
      <c r="C20" s="363" t="s">
        <v>144</v>
      </c>
      <c r="D20" s="284"/>
      <c r="E20" s="284"/>
      <c r="F20" s="31"/>
      <c r="G20" s="768"/>
      <c r="H20" s="608"/>
      <c r="I20" s="615"/>
      <c r="J20" s="981"/>
      <c r="K20" s="124" t="s">
        <v>144</v>
      </c>
      <c r="L20" s="124"/>
      <c r="M20" s="368" t="s">
        <v>545</v>
      </c>
      <c r="N20" s="974" t="s">
        <v>103</v>
      </c>
      <c r="O20" s="798"/>
      <c r="P20" s="798"/>
      <c r="Q20" s="800"/>
      <c r="R20" s="124" t="s">
        <v>144</v>
      </c>
      <c r="S20" s="124"/>
      <c r="T20" s="374" t="s">
        <v>322</v>
      </c>
      <c r="U20" s="551" t="s">
        <v>729</v>
      </c>
      <c r="V20" s="553"/>
      <c r="W20" s="552"/>
      <c r="X20" s="986"/>
      <c r="Y20" s="124"/>
      <c r="Z20" s="31"/>
      <c r="AA20" s="10"/>
      <c r="AB20" s="11"/>
      <c r="AC20" s="11"/>
      <c r="AD20" s="53"/>
      <c r="AE20" s="124"/>
      <c r="AF20" s="248"/>
      <c r="AG20" s="13"/>
      <c r="AH20" s="13"/>
      <c r="AI20" s="11"/>
      <c r="AJ20" s="74"/>
      <c r="AK20" s="124" t="s">
        <v>144</v>
      </c>
      <c r="AL20" s="534" t="s">
        <v>246</v>
      </c>
      <c r="AM20" s="97"/>
      <c r="AN20" s="94"/>
      <c r="AO20" s="94"/>
      <c r="AP20" s="173"/>
      <c r="AQ20" s="67" t="s">
        <v>294</v>
      </c>
      <c r="AR20" s="173" t="s">
        <v>443</v>
      </c>
      <c r="AS20" s="6"/>
      <c r="AT20" s="121"/>
      <c r="AU20" s="12"/>
    </row>
    <row r="21" spans="1:47" s="3" customFormat="1" ht="12.75">
      <c r="A21" s="8"/>
      <c r="B21" s="538"/>
      <c r="C21" s="363"/>
      <c r="D21" s="284"/>
      <c r="E21" s="284"/>
      <c r="F21" s="115"/>
      <c r="G21" s="583"/>
      <c r="H21" s="552"/>
      <c r="I21" s="553"/>
      <c r="J21" s="986"/>
      <c r="K21" s="124"/>
      <c r="L21" s="124"/>
      <c r="M21" s="369"/>
      <c r="N21" s="974">
        <v>1200</v>
      </c>
      <c r="O21" s="798" t="s">
        <v>411</v>
      </c>
      <c r="P21" s="798">
        <v>12</v>
      </c>
      <c r="Q21" s="800">
        <v>125</v>
      </c>
      <c r="R21" s="124"/>
      <c r="S21" s="124"/>
      <c r="T21" s="31"/>
      <c r="U21" s="551" t="s">
        <v>391</v>
      </c>
      <c r="V21" s="553"/>
      <c r="W21" s="552"/>
      <c r="X21" s="986"/>
      <c r="Y21" s="124"/>
      <c r="Z21" s="31"/>
      <c r="AA21" s="10"/>
      <c r="AB21" s="11"/>
      <c r="AC21" s="11"/>
      <c r="AD21" s="53"/>
      <c r="AE21" s="124"/>
      <c r="AF21" s="248"/>
      <c r="AG21" s="13"/>
      <c r="AH21" s="13"/>
      <c r="AI21" s="11"/>
      <c r="AJ21" s="74"/>
      <c r="AK21" s="233" t="s">
        <v>144</v>
      </c>
      <c r="AL21" s="248" t="s">
        <v>150</v>
      </c>
      <c r="AM21" s="10" t="s">
        <v>463</v>
      </c>
      <c r="AN21" s="11"/>
      <c r="AO21" s="11"/>
      <c r="AP21" s="50"/>
      <c r="AQ21" s="67"/>
      <c r="AR21" s="50"/>
      <c r="AS21" s="6"/>
      <c r="AT21" s="63"/>
      <c r="AU21" s="12"/>
    </row>
    <row r="22" spans="1:47" s="3" customFormat="1" ht="12.75">
      <c r="A22" s="8"/>
      <c r="B22" s="538"/>
      <c r="C22" s="363"/>
      <c r="D22" s="284"/>
      <c r="E22" s="284"/>
      <c r="F22" s="115"/>
      <c r="G22" s="583"/>
      <c r="H22" s="552"/>
      <c r="I22" s="553"/>
      <c r="J22" s="986"/>
      <c r="K22" s="124"/>
      <c r="L22" s="124"/>
      <c r="M22" s="891"/>
      <c r="N22" s="975" t="s">
        <v>60</v>
      </c>
      <c r="O22" s="802"/>
      <c r="P22" s="802"/>
      <c r="Q22" s="804"/>
      <c r="R22" s="124"/>
      <c r="S22" s="124"/>
      <c r="T22" s="31"/>
      <c r="U22" s="551" t="s">
        <v>190</v>
      </c>
      <c r="V22" s="553" t="s">
        <v>145</v>
      </c>
      <c r="W22" s="552">
        <v>20</v>
      </c>
      <c r="X22" s="780">
        <v>4000</v>
      </c>
      <c r="Y22" s="124"/>
      <c r="Z22" s="31"/>
      <c r="AA22" s="10"/>
      <c r="AB22" s="11"/>
      <c r="AC22" s="11"/>
      <c r="AD22" s="53"/>
      <c r="AE22" s="124"/>
      <c r="AF22" s="248"/>
      <c r="AG22" s="13"/>
      <c r="AH22" s="13"/>
      <c r="AI22" s="11"/>
      <c r="AJ22" s="74"/>
      <c r="AK22" s="124"/>
      <c r="AL22" s="31"/>
      <c r="AM22" s="10" t="s">
        <v>464</v>
      </c>
      <c r="AN22" s="11" t="s">
        <v>145</v>
      </c>
      <c r="AO22" s="11">
        <v>20</v>
      </c>
      <c r="AP22" s="6" t="s">
        <v>343</v>
      </c>
      <c r="AQ22" s="67"/>
      <c r="AR22" s="50"/>
      <c r="AS22" s="6"/>
      <c r="AT22" s="63"/>
      <c r="AU22" s="12"/>
    </row>
    <row r="23" spans="1:47" s="3" customFormat="1" ht="12.75">
      <c r="A23" s="8"/>
      <c r="B23" s="538"/>
      <c r="C23" s="363"/>
      <c r="D23" s="284"/>
      <c r="E23" s="284"/>
      <c r="F23" s="115"/>
      <c r="G23" s="583"/>
      <c r="H23" s="552"/>
      <c r="I23" s="553"/>
      <c r="J23" s="986"/>
      <c r="K23" s="124"/>
      <c r="L23" s="124"/>
      <c r="M23" s="891"/>
      <c r="N23" s="975" t="s">
        <v>59</v>
      </c>
      <c r="O23" s="802" t="s">
        <v>411</v>
      </c>
      <c r="P23" s="802">
        <v>12</v>
      </c>
      <c r="Q23" s="804">
        <v>125</v>
      </c>
      <c r="R23" s="124"/>
      <c r="S23" s="124"/>
      <c r="T23" s="31"/>
      <c r="U23" s="607" t="s">
        <v>304</v>
      </c>
      <c r="V23" s="615" t="s">
        <v>145</v>
      </c>
      <c r="W23" s="608">
        <v>24</v>
      </c>
      <c r="X23" s="991">
        <v>2000</v>
      </c>
      <c r="Y23" s="124"/>
      <c r="Z23" s="31"/>
      <c r="AA23" s="10"/>
      <c r="AB23" s="11"/>
      <c r="AC23" s="11"/>
      <c r="AD23" s="53"/>
      <c r="AE23" s="124"/>
      <c r="AF23" s="248"/>
      <c r="AG23" s="13"/>
      <c r="AH23" s="13"/>
      <c r="AI23" s="11"/>
      <c r="AJ23" s="74"/>
      <c r="AK23" s="124"/>
      <c r="AL23" s="31"/>
      <c r="AM23" s="10"/>
      <c r="AN23" s="11"/>
      <c r="AO23" s="11"/>
      <c r="AP23" s="6"/>
      <c r="AQ23" s="67"/>
      <c r="AR23" s="50"/>
      <c r="AS23" s="6"/>
      <c r="AT23" s="63"/>
      <c r="AU23" s="12"/>
    </row>
    <row r="24" spans="1:47" s="3" customFormat="1" ht="12.75">
      <c r="A24" s="8"/>
      <c r="B24" s="538"/>
      <c r="C24" s="363"/>
      <c r="D24" s="284"/>
      <c r="E24" s="284"/>
      <c r="F24" s="115"/>
      <c r="G24" s="583"/>
      <c r="H24" s="552"/>
      <c r="I24" s="553"/>
      <c r="J24" s="986"/>
      <c r="K24" s="124"/>
      <c r="L24" s="124"/>
      <c r="M24" s="369"/>
      <c r="N24" s="974"/>
      <c r="O24" s="798"/>
      <c r="P24" s="798"/>
      <c r="Q24" s="800"/>
      <c r="R24" s="124"/>
      <c r="S24" s="124"/>
      <c r="T24" s="31"/>
      <c r="U24" s="551" t="s">
        <v>287</v>
      </c>
      <c r="V24" s="553"/>
      <c r="W24" s="552"/>
      <c r="X24" s="986"/>
      <c r="Y24" s="124"/>
      <c r="Z24" s="31"/>
      <c r="AA24" s="10"/>
      <c r="AB24" s="11"/>
      <c r="AC24" s="11"/>
      <c r="AD24" s="53"/>
      <c r="AE24" s="124"/>
      <c r="AF24" s="248"/>
      <c r="AG24" s="13"/>
      <c r="AH24" s="13"/>
      <c r="AI24" s="11"/>
      <c r="AJ24" s="74"/>
      <c r="AK24" s="124"/>
      <c r="AL24" s="31"/>
      <c r="AM24" s="10"/>
      <c r="AN24" s="11"/>
      <c r="AO24" s="11"/>
      <c r="AP24" s="6"/>
      <c r="AQ24" s="67"/>
      <c r="AR24" s="50"/>
      <c r="AS24" s="6"/>
      <c r="AT24" s="63"/>
      <c r="AU24" s="12"/>
    </row>
    <row r="25" spans="1:47" s="3" customFormat="1" ht="12.75">
      <c r="A25" s="8"/>
      <c r="B25" s="538"/>
      <c r="C25" s="363"/>
      <c r="D25" s="284"/>
      <c r="E25" s="284"/>
      <c r="F25" s="115"/>
      <c r="G25" s="583"/>
      <c r="H25" s="552"/>
      <c r="I25" s="553"/>
      <c r="J25" s="986"/>
      <c r="K25" s="124"/>
      <c r="L25" s="124"/>
      <c r="M25" s="369"/>
      <c r="N25" s="974"/>
      <c r="O25" s="798"/>
      <c r="P25" s="798"/>
      <c r="Q25" s="800"/>
      <c r="R25" s="124"/>
      <c r="S25" s="124"/>
      <c r="T25" s="31"/>
      <c r="U25" s="551" t="s">
        <v>141</v>
      </c>
      <c r="V25" s="553" t="s">
        <v>145</v>
      </c>
      <c r="W25" s="552">
        <v>10</v>
      </c>
      <c r="X25" s="559">
        <v>1000</v>
      </c>
      <c r="Y25" s="124"/>
      <c r="Z25" s="31"/>
      <c r="AA25" s="10"/>
      <c r="AB25" s="11"/>
      <c r="AC25" s="11"/>
      <c r="AD25" s="53"/>
      <c r="AE25" s="124"/>
      <c r="AF25" s="248"/>
      <c r="AG25" s="13"/>
      <c r="AH25" s="13"/>
      <c r="AI25" s="11"/>
      <c r="AJ25" s="74"/>
      <c r="AK25" s="124"/>
      <c r="AL25" s="31"/>
      <c r="AM25" s="10"/>
      <c r="AN25" s="11"/>
      <c r="AO25" s="11"/>
      <c r="AP25" s="6"/>
      <c r="AQ25" s="67"/>
      <c r="AR25" s="50"/>
      <c r="AS25" s="6"/>
      <c r="AT25" s="63"/>
      <c r="AU25" s="12"/>
    </row>
    <row r="26" spans="1:47" s="3" customFormat="1" ht="12.75">
      <c r="A26" s="8"/>
      <c r="B26" s="538"/>
      <c r="C26" s="363"/>
      <c r="D26" s="284"/>
      <c r="E26" s="284"/>
      <c r="F26" s="115"/>
      <c r="G26" s="583"/>
      <c r="H26" s="552"/>
      <c r="I26" s="553"/>
      <c r="J26" s="986"/>
      <c r="K26" s="124"/>
      <c r="L26" s="124"/>
      <c r="M26" s="369"/>
      <c r="N26" s="974"/>
      <c r="O26" s="798"/>
      <c r="P26" s="798"/>
      <c r="Q26" s="800"/>
      <c r="R26" s="124"/>
      <c r="S26" s="124"/>
      <c r="T26" s="31"/>
      <c r="U26" s="646" t="s">
        <v>515</v>
      </c>
      <c r="V26" s="653" t="s">
        <v>145</v>
      </c>
      <c r="W26" s="641">
        <v>12</v>
      </c>
      <c r="X26" s="643">
        <v>1000</v>
      </c>
      <c r="Y26" s="124"/>
      <c r="Z26" s="31"/>
      <c r="AA26" s="10"/>
      <c r="AB26" s="11"/>
      <c r="AC26" s="11"/>
      <c r="AD26" s="53"/>
      <c r="AE26" s="124"/>
      <c r="AF26" s="248"/>
      <c r="AG26" s="13"/>
      <c r="AH26" s="13"/>
      <c r="AI26" s="11"/>
      <c r="AJ26" s="74"/>
      <c r="AK26" s="124"/>
      <c r="AL26" s="31"/>
      <c r="AM26" s="10"/>
      <c r="AN26" s="11"/>
      <c r="AO26" s="11"/>
      <c r="AP26" s="6"/>
      <c r="AQ26" s="67"/>
      <c r="AR26" s="50"/>
      <c r="AS26" s="6"/>
      <c r="AT26" s="63"/>
      <c r="AU26" s="12"/>
    </row>
    <row r="27" spans="1:47" s="3" customFormat="1" ht="12.75">
      <c r="A27" s="8"/>
      <c r="B27" s="538"/>
      <c r="C27" s="363"/>
      <c r="D27" s="284"/>
      <c r="E27" s="284"/>
      <c r="F27" s="115"/>
      <c r="G27" s="583"/>
      <c r="H27" s="552"/>
      <c r="I27" s="553"/>
      <c r="J27" s="986"/>
      <c r="K27" s="124"/>
      <c r="L27" s="124"/>
      <c r="M27" s="369"/>
      <c r="N27" s="974"/>
      <c r="O27" s="798"/>
      <c r="P27" s="798"/>
      <c r="Q27" s="800"/>
      <c r="R27" s="124"/>
      <c r="S27" s="124"/>
      <c r="T27" s="31"/>
      <c r="U27" s="789" t="s">
        <v>514</v>
      </c>
      <c r="V27" s="788"/>
      <c r="W27" s="608"/>
      <c r="X27" s="991"/>
      <c r="Y27" s="124"/>
      <c r="Z27" s="31"/>
      <c r="AA27" s="10"/>
      <c r="AB27" s="11"/>
      <c r="AC27" s="11"/>
      <c r="AD27" s="53"/>
      <c r="AE27" s="124"/>
      <c r="AF27" s="248"/>
      <c r="AG27" s="13"/>
      <c r="AH27" s="13"/>
      <c r="AI27" s="11"/>
      <c r="AJ27" s="74"/>
      <c r="AK27" s="124"/>
      <c r="AL27" s="31"/>
      <c r="AM27" s="10"/>
      <c r="AN27" s="11"/>
      <c r="AO27" s="11"/>
      <c r="AP27" s="6"/>
      <c r="AQ27" s="67"/>
      <c r="AR27" s="50"/>
      <c r="AS27" s="6"/>
      <c r="AT27" s="63"/>
      <c r="AU27" s="12"/>
    </row>
    <row r="28" spans="1:47" s="3" customFormat="1" ht="12.75">
      <c r="A28" s="8"/>
      <c r="B28" s="538"/>
      <c r="C28" s="363"/>
      <c r="D28" s="284"/>
      <c r="E28" s="284"/>
      <c r="F28" s="115"/>
      <c r="G28" s="583"/>
      <c r="H28" s="552"/>
      <c r="I28" s="553"/>
      <c r="J28" s="986"/>
      <c r="K28" s="124"/>
      <c r="L28" s="124"/>
      <c r="M28" s="369"/>
      <c r="N28" s="974"/>
      <c r="O28" s="798"/>
      <c r="P28" s="798"/>
      <c r="Q28" s="800"/>
      <c r="R28" s="124"/>
      <c r="S28" s="124"/>
      <c r="T28" s="31"/>
      <c r="U28" s="789" t="s">
        <v>394</v>
      </c>
      <c r="V28" s="791" t="s">
        <v>146</v>
      </c>
      <c r="W28" s="613">
        <v>24</v>
      </c>
      <c r="X28" s="629">
        <v>1000</v>
      </c>
      <c r="Y28" s="124"/>
      <c r="Z28" s="31"/>
      <c r="AA28" s="10"/>
      <c r="AB28" s="11"/>
      <c r="AC28" s="11"/>
      <c r="AD28" s="53"/>
      <c r="AE28" s="124"/>
      <c r="AF28" s="248"/>
      <c r="AG28" s="13"/>
      <c r="AH28" s="13"/>
      <c r="AI28" s="11"/>
      <c r="AJ28" s="74"/>
      <c r="AK28" s="124"/>
      <c r="AL28" s="31"/>
      <c r="AM28" s="10"/>
      <c r="AN28" s="11"/>
      <c r="AO28" s="11"/>
      <c r="AP28" s="6"/>
      <c r="AQ28" s="67"/>
      <c r="AR28" s="50"/>
      <c r="AS28" s="6"/>
      <c r="AT28" s="63"/>
      <c r="AU28" s="12"/>
    </row>
    <row r="29" spans="1:47" s="3" customFormat="1" ht="12.75">
      <c r="A29" s="8"/>
      <c r="B29" s="538"/>
      <c r="C29" s="363"/>
      <c r="D29" s="284"/>
      <c r="E29" s="284"/>
      <c r="F29" s="115"/>
      <c r="G29" s="583"/>
      <c r="H29" s="552"/>
      <c r="I29" s="553"/>
      <c r="J29" s="986"/>
      <c r="K29" s="124"/>
      <c r="L29" s="124"/>
      <c r="M29" s="369"/>
      <c r="N29" s="974"/>
      <c r="O29" s="798"/>
      <c r="P29" s="798"/>
      <c r="Q29" s="800"/>
      <c r="R29" s="124"/>
      <c r="S29" s="124"/>
      <c r="T29" s="31"/>
      <c r="U29" s="551" t="s">
        <v>176</v>
      </c>
      <c r="V29" s="1507" t="s">
        <v>135</v>
      </c>
      <c r="W29" s="552">
        <v>32</v>
      </c>
      <c r="X29" s="986">
        <v>500</v>
      </c>
      <c r="Y29" s="124"/>
      <c r="Z29" s="31"/>
      <c r="AA29" s="10"/>
      <c r="AB29" s="11"/>
      <c r="AC29" s="11"/>
      <c r="AD29" s="53"/>
      <c r="AE29" s="124"/>
      <c r="AF29" s="248"/>
      <c r="AG29" s="13"/>
      <c r="AH29" s="13"/>
      <c r="AI29" s="11"/>
      <c r="AJ29" s="74"/>
      <c r="AK29" s="124"/>
      <c r="AL29" s="31"/>
      <c r="AM29" s="10"/>
      <c r="AN29" s="11"/>
      <c r="AO29" s="11"/>
      <c r="AP29" s="6"/>
      <c r="AQ29" s="67"/>
      <c r="AR29" s="50"/>
      <c r="AS29" s="6"/>
      <c r="AT29" s="63"/>
      <c r="AU29" s="12"/>
    </row>
    <row r="30" spans="1:47" s="3" customFormat="1" ht="12.75">
      <c r="A30" s="8"/>
      <c r="B30" s="538"/>
      <c r="C30" s="363"/>
      <c r="D30" s="284"/>
      <c r="E30" s="284"/>
      <c r="F30" s="115"/>
      <c r="G30" s="583"/>
      <c r="H30" s="552"/>
      <c r="I30" s="553"/>
      <c r="J30" s="986"/>
      <c r="K30" s="124"/>
      <c r="L30" s="124"/>
      <c r="M30" s="369"/>
      <c r="N30" s="974"/>
      <c r="O30" s="798"/>
      <c r="P30" s="798"/>
      <c r="Q30" s="800"/>
      <c r="R30" s="124"/>
      <c r="S30" s="124"/>
      <c r="T30" s="31"/>
      <c r="U30" s="652" t="s">
        <v>668</v>
      </c>
      <c r="V30" s="653"/>
      <c r="W30" s="641"/>
      <c r="X30" s="642"/>
      <c r="Y30" s="124"/>
      <c r="Z30" s="31"/>
      <c r="AA30" s="10"/>
      <c r="AB30" s="11"/>
      <c r="AC30" s="11"/>
      <c r="AD30" s="53"/>
      <c r="AE30" s="124"/>
      <c r="AF30" s="248"/>
      <c r="AG30" s="13"/>
      <c r="AH30" s="13"/>
      <c r="AI30" s="11"/>
      <c r="AJ30" s="74"/>
      <c r="AK30" s="124"/>
      <c r="AL30" s="31"/>
      <c r="AM30" s="10"/>
      <c r="AN30" s="11"/>
      <c r="AO30" s="11"/>
      <c r="AP30" s="6"/>
      <c r="AQ30" s="67"/>
      <c r="AR30" s="50"/>
      <c r="AS30" s="6"/>
      <c r="AT30" s="63"/>
      <c r="AU30" s="12"/>
    </row>
    <row r="31" spans="1:47" s="3" customFormat="1" ht="12.75">
      <c r="A31" s="8"/>
      <c r="B31" s="538"/>
      <c r="C31" s="363"/>
      <c r="D31" s="284"/>
      <c r="E31" s="284"/>
      <c r="F31" s="115"/>
      <c r="G31" s="583"/>
      <c r="H31" s="552"/>
      <c r="I31" s="553"/>
      <c r="J31" s="986"/>
      <c r="K31" s="124"/>
      <c r="L31" s="124"/>
      <c r="M31" s="369"/>
      <c r="N31" s="974"/>
      <c r="O31" s="798"/>
      <c r="P31" s="798"/>
      <c r="Q31" s="800"/>
      <c r="R31" s="124"/>
      <c r="S31" s="124"/>
      <c r="T31" s="31"/>
      <c r="U31" s="652" t="s">
        <v>168</v>
      </c>
      <c r="V31" s="647" t="s">
        <v>146</v>
      </c>
      <c r="W31" s="644">
        <v>12</v>
      </c>
      <c r="X31" s="645">
        <v>400</v>
      </c>
      <c r="Y31" s="124"/>
      <c r="Z31" s="31"/>
      <c r="AA31" s="10"/>
      <c r="AB31" s="11"/>
      <c r="AC31" s="11"/>
      <c r="AD31" s="53"/>
      <c r="AE31" s="124"/>
      <c r="AF31" s="248"/>
      <c r="AG31" s="13"/>
      <c r="AH31" s="13"/>
      <c r="AI31" s="11"/>
      <c r="AJ31" s="74"/>
      <c r="AK31" s="124"/>
      <c r="AL31" s="31"/>
      <c r="AM31" s="10"/>
      <c r="AN31" s="11"/>
      <c r="AO31" s="11"/>
      <c r="AP31" s="6"/>
      <c r="AQ31" s="67"/>
      <c r="AR31" s="50"/>
      <c r="AS31" s="6"/>
      <c r="AT31" s="63"/>
      <c r="AU31" s="12"/>
    </row>
    <row r="32" spans="1:47" s="3" customFormat="1" ht="12.75">
      <c r="A32" s="8"/>
      <c r="B32" s="538"/>
      <c r="C32" s="363"/>
      <c r="D32" s="284"/>
      <c r="E32" s="284"/>
      <c r="F32" s="115"/>
      <c r="G32" s="583"/>
      <c r="H32" s="552"/>
      <c r="I32" s="553"/>
      <c r="J32" s="986"/>
      <c r="K32" s="124"/>
      <c r="L32" s="124"/>
      <c r="M32" s="369"/>
      <c r="N32" s="974"/>
      <c r="O32" s="798"/>
      <c r="P32" s="798"/>
      <c r="Q32" s="800"/>
      <c r="R32" s="124"/>
      <c r="S32" s="124"/>
      <c r="T32" s="31"/>
      <c r="U32" s="547" t="s">
        <v>175</v>
      </c>
      <c r="V32" s="553"/>
      <c r="W32" s="552"/>
      <c r="X32" s="986"/>
      <c r="Y32" s="124"/>
      <c r="Z32" s="31"/>
      <c r="AA32" s="10"/>
      <c r="AB32" s="11"/>
      <c r="AC32" s="11"/>
      <c r="AD32" s="53"/>
      <c r="AE32" s="124"/>
      <c r="AF32" s="248"/>
      <c r="AG32" s="13"/>
      <c r="AH32" s="13"/>
      <c r="AI32" s="11"/>
      <c r="AJ32" s="74"/>
      <c r="AK32" s="124"/>
      <c r="AL32" s="31"/>
      <c r="AM32" s="10"/>
      <c r="AN32" s="11"/>
      <c r="AO32" s="11"/>
      <c r="AP32" s="6"/>
      <c r="AQ32" s="67"/>
      <c r="AR32" s="50"/>
      <c r="AS32" s="6"/>
      <c r="AT32" s="63"/>
      <c r="AU32" s="12"/>
    </row>
    <row r="33" spans="1:47" s="3" customFormat="1" ht="12.75">
      <c r="A33" s="8"/>
      <c r="B33" s="538"/>
      <c r="C33" s="363"/>
      <c r="D33" s="284"/>
      <c r="E33" s="284"/>
      <c r="F33" s="115"/>
      <c r="G33" s="583"/>
      <c r="H33" s="552"/>
      <c r="I33" s="553"/>
      <c r="J33" s="986"/>
      <c r="K33" s="124"/>
      <c r="L33" s="124"/>
      <c r="M33" s="369"/>
      <c r="N33" s="974"/>
      <c r="O33" s="798"/>
      <c r="P33" s="798"/>
      <c r="Q33" s="800"/>
      <c r="R33" s="124"/>
      <c r="S33" s="124"/>
      <c r="T33" s="31"/>
      <c r="U33" s="547" t="s">
        <v>58</v>
      </c>
      <c r="V33" s="553"/>
      <c r="W33" s="552"/>
      <c r="X33" s="986"/>
      <c r="Y33" s="124"/>
      <c r="Z33" s="31"/>
      <c r="AA33" s="10"/>
      <c r="AB33" s="11"/>
      <c r="AC33" s="11"/>
      <c r="AD33" s="53"/>
      <c r="AE33" s="124"/>
      <c r="AF33" s="248"/>
      <c r="AG33" s="13"/>
      <c r="AH33" s="13"/>
      <c r="AI33" s="11"/>
      <c r="AJ33" s="74"/>
      <c r="AK33" s="124"/>
      <c r="AL33" s="31"/>
      <c r="AM33" s="10"/>
      <c r="AN33" s="11"/>
      <c r="AO33" s="11"/>
      <c r="AP33" s="6"/>
      <c r="AQ33" s="67"/>
      <c r="AR33" s="50"/>
      <c r="AS33" s="6"/>
      <c r="AT33" s="63"/>
      <c r="AU33" s="12"/>
    </row>
    <row r="34" spans="1:47" s="3" customFormat="1" ht="12.75">
      <c r="A34" s="8"/>
      <c r="B34" s="537"/>
      <c r="C34" s="363"/>
      <c r="D34" s="284"/>
      <c r="E34" s="284"/>
      <c r="F34" s="115"/>
      <c r="G34" s="789"/>
      <c r="H34" s="613"/>
      <c r="I34" s="621"/>
      <c r="J34" s="982"/>
      <c r="K34" s="124"/>
      <c r="L34" s="124"/>
      <c r="M34" s="369"/>
      <c r="N34" s="974"/>
      <c r="O34" s="798"/>
      <c r="P34" s="798"/>
      <c r="Q34" s="800"/>
      <c r="R34" s="124"/>
      <c r="S34" s="124"/>
      <c r="T34" s="31"/>
      <c r="U34" s="547" t="s">
        <v>136</v>
      </c>
      <c r="V34" s="549" t="s">
        <v>146</v>
      </c>
      <c r="W34" s="548">
        <v>20</v>
      </c>
      <c r="X34" s="550">
        <v>400</v>
      </c>
      <c r="Y34" s="124"/>
      <c r="Z34" s="31"/>
      <c r="AA34" s="10"/>
      <c r="AB34" s="11"/>
      <c r="AC34" s="11"/>
      <c r="AD34" s="53"/>
      <c r="AE34" s="124"/>
      <c r="AF34" s="248"/>
      <c r="AG34" s="13"/>
      <c r="AH34" s="13"/>
      <c r="AI34" s="11"/>
      <c r="AJ34" s="74"/>
      <c r="AK34" s="124"/>
      <c r="AL34" s="31"/>
      <c r="AM34" s="10"/>
      <c r="AN34" s="11"/>
      <c r="AO34" s="11"/>
      <c r="AP34" s="6"/>
      <c r="AQ34" s="67" t="s">
        <v>458</v>
      </c>
      <c r="AR34" s="50" t="s">
        <v>298</v>
      </c>
      <c r="AS34" s="63"/>
      <c r="AT34" s="63"/>
      <c r="AU34" s="12"/>
    </row>
    <row r="35" spans="1:47" s="18" customFormat="1" ht="13.5" thickBot="1">
      <c r="A35" s="8"/>
      <c r="B35" s="860"/>
      <c r="C35" s="784"/>
      <c r="D35" s="1042"/>
      <c r="E35" s="786"/>
      <c r="F35" s="678"/>
      <c r="G35" s="792"/>
      <c r="H35" s="627"/>
      <c r="I35" s="626"/>
      <c r="J35" s="628"/>
      <c r="K35" s="125"/>
      <c r="L35" s="125"/>
      <c r="M35" s="370"/>
      <c r="N35" s="984"/>
      <c r="O35" s="882"/>
      <c r="P35" s="883"/>
      <c r="Q35" s="884"/>
      <c r="R35" s="124"/>
      <c r="S35" s="124"/>
      <c r="T35" s="31"/>
      <c r="U35" s="547" t="s">
        <v>46</v>
      </c>
      <c r="V35" s="549" t="s">
        <v>146</v>
      </c>
      <c r="W35" s="548">
        <v>12</v>
      </c>
      <c r="X35" s="550">
        <v>400</v>
      </c>
      <c r="Y35" s="125"/>
      <c r="Z35" s="365"/>
      <c r="AA35" s="17"/>
      <c r="AB35" s="19"/>
      <c r="AC35" s="19"/>
      <c r="AD35" s="56"/>
      <c r="AE35" s="125"/>
      <c r="AF35" s="532"/>
      <c r="AG35" s="21"/>
      <c r="AH35" s="21"/>
      <c r="AI35" s="19"/>
      <c r="AJ35" s="192"/>
      <c r="AK35" s="125"/>
      <c r="AL35" s="365"/>
      <c r="AM35" s="17"/>
      <c r="AN35" s="19"/>
      <c r="AO35" s="19"/>
      <c r="AQ35" s="92" t="s">
        <v>479</v>
      </c>
      <c r="AS35" s="92"/>
      <c r="AT35" s="64"/>
      <c r="AU35" s="20"/>
    </row>
    <row r="36" spans="1:47" s="3" customFormat="1" ht="12.75">
      <c r="A36" s="8"/>
      <c r="B36" s="537">
        <v>6</v>
      </c>
      <c r="C36" s="363" t="s">
        <v>148</v>
      </c>
      <c r="D36" s="124" t="s">
        <v>148</v>
      </c>
      <c r="E36" s="124"/>
      <c r="F36" s="31" t="s">
        <v>701</v>
      </c>
      <c r="G36" s="1033" t="s">
        <v>817</v>
      </c>
      <c r="H36" s="1460" t="s">
        <v>146</v>
      </c>
      <c r="I36" s="1459">
        <v>16</v>
      </c>
      <c r="J36" s="1461">
        <v>600</v>
      </c>
      <c r="K36" s="124"/>
      <c r="L36" s="124"/>
      <c r="M36" s="31"/>
      <c r="N36" s="797"/>
      <c r="O36" s="798"/>
      <c r="P36" s="798"/>
      <c r="Q36" s="799"/>
      <c r="R36" s="940"/>
      <c r="S36" s="941"/>
      <c r="T36" s="1029"/>
      <c r="U36" s="97"/>
      <c r="V36" s="95"/>
      <c r="W36" s="94"/>
      <c r="X36" s="96"/>
      <c r="Y36" s="251"/>
      <c r="Z36" s="368"/>
      <c r="AA36" s="607"/>
      <c r="AB36" s="608"/>
      <c r="AC36" s="608"/>
      <c r="AD36" s="616"/>
      <c r="AE36" s="124"/>
      <c r="AF36" s="248"/>
      <c r="AG36" s="13"/>
      <c r="AH36" s="13"/>
      <c r="AI36" s="11"/>
      <c r="AJ36" s="74"/>
      <c r="AK36" s="124"/>
      <c r="AL36" s="899"/>
      <c r="AM36" s="10"/>
      <c r="AN36" s="11"/>
      <c r="AO36" s="11"/>
      <c r="AP36" s="6"/>
      <c r="AQ36" s="67" t="s">
        <v>444</v>
      </c>
      <c r="AR36" s="50"/>
      <c r="AS36" s="50"/>
      <c r="AT36" s="63"/>
      <c r="AU36" s="12"/>
    </row>
    <row r="37" spans="1:47" s="3" customFormat="1" ht="12.75">
      <c r="A37" s="28"/>
      <c r="B37" s="537"/>
      <c r="C37" s="363"/>
      <c r="D37" s="124"/>
      <c r="E37" s="124"/>
      <c r="F37" s="716" t="s">
        <v>268</v>
      </c>
      <c r="G37" s="583" t="s">
        <v>540</v>
      </c>
      <c r="H37" s="552"/>
      <c r="I37" s="553"/>
      <c r="J37" s="986"/>
      <c r="K37" s="124"/>
      <c r="L37" s="124"/>
      <c r="M37" s="31"/>
      <c r="N37" s="797"/>
      <c r="O37" s="798"/>
      <c r="P37" s="798"/>
      <c r="Q37" s="799"/>
      <c r="R37" s="942"/>
      <c r="S37" s="124"/>
      <c r="T37" s="716"/>
      <c r="U37" s="10"/>
      <c r="V37" s="6"/>
      <c r="W37" s="11"/>
      <c r="X37" s="53"/>
      <c r="Y37" s="252"/>
      <c r="Z37" s="369"/>
      <c r="AA37" s="607"/>
      <c r="AB37" s="608"/>
      <c r="AC37" s="608"/>
      <c r="AD37" s="616"/>
      <c r="AE37" s="124"/>
      <c r="AF37" s="248"/>
      <c r="AG37" s="13"/>
      <c r="AH37" s="13"/>
      <c r="AI37" s="11"/>
      <c r="AJ37" s="74"/>
      <c r="AK37" s="124"/>
      <c r="AL37" s="116"/>
      <c r="AM37" s="10"/>
      <c r="AN37" s="11"/>
      <c r="AO37" s="11"/>
      <c r="AP37" s="50"/>
      <c r="AQ37" s="67" t="s">
        <v>492</v>
      </c>
      <c r="AR37" s="50"/>
      <c r="AS37" s="50"/>
      <c r="AT37" s="63"/>
      <c r="AU37" s="12"/>
    </row>
    <row r="38" spans="1:47" s="3" customFormat="1" ht="12.75">
      <c r="A38" s="28"/>
      <c r="B38" s="537"/>
      <c r="C38" s="363"/>
      <c r="D38" s="124"/>
      <c r="E38" s="124"/>
      <c r="F38" s="115"/>
      <c r="G38" s="583" t="s">
        <v>541</v>
      </c>
      <c r="H38" s="552"/>
      <c r="I38" s="553"/>
      <c r="J38" s="986"/>
      <c r="K38" s="124"/>
      <c r="L38" s="124"/>
      <c r="M38" s="31"/>
      <c r="N38" s="797"/>
      <c r="O38" s="798"/>
      <c r="P38" s="798"/>
      <c r="Q38" s="799"/>
      <c r="R38" s="942"/>
      <c r="S38" s="124"/>
      <c r="T38" s="716"/>
      <c r="U38" s="10"/>
      <c r="V38" s="6"/>
      <c r="W38" s="11"/>
      <c r="X38" s="53"/>
      <c r="Y38" s="252"/>
      <c r="Z38" s="369"/>
      <c r="AA38" s="607"/>
      <c r="AB38" s="608"/>
      <c r="AC38" s="608"/>
      <c r="AD38" s="981"/>
      <c r="AE38" s="124"/>
      <c r="AF38" s="248"/>
      <c r="AG38" s="13"/>
      <c r="AH38" s="13"/>
      <c r="AI38" s="11"/>
      <c r="AJ38" s="74"/>
      <c r="AK38" s="124"/>
      <c r="AL38" s="116"/>
      <c r="AM38" s="10"/>
      <c r="AN38" s="11"/>
      <c r="AO38" s="11"/>
      <c r="AP38" s="50"/>
      <c r="AQ38" s="67"/>
      <c r="AR38" s="50"/>
      <c r="AS38" s="50"/>
      <c r="AT38" s="63"/>
      <c r="AU38" s="12"/>
    </row>
    <row r="39" spans="1:47" s="3" customFormat="1" ht="12.75">
      <c r="A39" s="28"/>
      <c r="B39" s="537"/>
      <c r="C39" s="363"/>
      <c r="D39" s="124"/>
      <c r="E39" s="124"/>
      <c r="F39" s="115"/>
      <c r="G39" s="583" t="s">
        <v>66</v>
      </c>
      <c r="H39" s="552" t="s">
        <v>146</v>
      </c>
      <c r="I39" s="553">
        <v>14</v>
      </c>
      <c r="J39" s="986">
        <v>500</v>
      </c>
      <c r="K39" s="124"/>
      <c r="L39" s="124"/>
      <c r="M39" s="31"/>
      <c r="N39" s="797"/>
      <c r="O39" s="798"/>
      <c r="P39" s="798"/>
      <c r="Q39" s="799"/>
      <c r="R39" s="942"/>
      <c r="S39" s="124"/>
      <c r="T39" s="716"/>
      <c r="U39" s="10"/>
      <c r="V39" s="6"/>
      <c r="W39" s="11"/>
      <c r="X39" s="53"/>
      <c r="Y39" s="252"/>
      <c r="Z39" s="369"/>
      <c r="AA39" s="607"/>
      <c r="AB39" s="608"/>
      <c r="AC39" s="608"/>
      <c r="AD39" s="981"/>
      <c r="AE39" s="124"/>
      <c r="AF39" s="248"/>
      <c r="AG39" s="13"/>
      <c r="AH39" s="13"/>
      <c r="AI39" s="11"/>
      <c r="AJ39" s="74"/>
      <c r="AK39" s="124"/>
      <c r="AL39" s="116"/>
      <c r="AM39" s="10"/>
      <c r="AN39" s="11"/>
      <c r="AO39" s="11"/>
      <c r="AP39" s="50"/>
      <c r="AQ39" s="67"/>
      <c r="AR39" s="50"/>
      <c r="AS39" s="50"/>
      <c r="AT39" s="63"/>
      <c r="AU39" s="12"/>
    </row>
    <row r="40" spans="1:47" s="3" customFormat="1" ht="12.75">
      <c r="A40" s="28"/>
      <c r="B40" s="537"/>
      <c r="C40" s="363"/>
      <c r="D40" s="124"/>
      <c r="E40" s="124"/>
      <c r="F40" s="115"/>
      <c r="G40" s="789" t="s">
        <v>676</v>
      </c>
      <c r="H40" s="613"/>
      <c r="I40" s="621"/>
      <c r="J40" s="982"/>
      <c r="K40" s="124"/>
      <c r="L40" s="124"/>
      <c r="M40" s="6"/>
      <c r="N40" s="801"/>
      <c r="O40" s="802"/>
      <c r="P40" s="802"/>
      <c r="Q40" s="803"/>
      <c r="R40" s="942"/>
      <c r="S40" s="124"/>
      <c r="T40" s="1030"/>
      <c r="U40" s="10"/>
      <c r="V40" s="6"/>
      <c r="W40" s="11"/>
      <c r="X40" s="53"/>
      <c r="Y40" s="252"/>
      <c r="Z40" s="369"/>
      <c r="AA40" s="607"/>
      <c r="AB40" s="608"/>
      <c r="AC40" s="608"/>
      <c r="AD40" s="616"/>
      <c r="AE40" s="124"/>
      <c r="AF40" s="248"/>
      <c r="AG40" s="13"/>
      <c r="AH40" s="13"/>
      <c r="AI40" s="11"/>
      <c r="AJ40" s="74"/>
      <c r="AK40" s="124"/>
      <c r="AL40" s="116"/>
      <c r="AM40" s="10"/>
      <c r="AN40" s="11"/>
      <c r="AO40" s="11"/>
      <c r="AP40" s="50"/>
      <c r="AQ40" s="67" t="s">
        <v>427</v>
      </c>
      <c r="AR40" s="50"/>
      <c r="AS40" s="50"/>
      <c r="AT40" s="63"/>
      <c r="AU40" s="12"/>
    </row>
    <row r="41" spans="1:47" s="3" customFormat="1" ht="13.5" thickBot="1">
      <c r="A41" s="8"/>
      <c r="B41" s="861"/>
      <c r="C41" s="825"/>
      <c r="D41" s="126"/>
      <c r="E41" s="126"/>
      <c r="F41" s="679"/>
      <c r="G41" s="1293" t="s">
        <v>153</v>
      </c>
      <c r="H41" s="631" t="s">
        <v>146</v>
      </c>
      <c r="I41" s="1473">
        <v>16</v>
      </c>
      <c r="J41" s="632">
        <v>500</v>
      </c>
      <c r="K41" s="126"/>
      <c r="L41" s="126"/>
      <c r="M41" s="77"/>
      <c r="N41" s="807"/>
      <c r="O41" s="808"/>
      <c r="P41" s="808"/>
      <c r="Q41" s="809"/>
      <c r="R41" s="943"/>
      <c r="S41" s="944"/>
      <c r="T41" s="541"/>
      <c r="U41" s="78"/>
      <c r="V41" s="77"/>
      <c r="W41" s="79"/>
      <c r="X41" s="76"/>
      <c r="Y41" s="1055"/>
      <c r="Z41" s="683"/>
      <c r="AA41" s="588"/>
      <c r="AB41" s="589"/>
      <c r="AC41" s="589"/>
      <c r="AD41" s="591"/>
      <c r="AE41" s="126"/>
      <c r="AF41" s="533"/>
      <c r="AG41" s="81"/>
      <c r="AH41" s="81"/>
      <c r="AI41" s="79"/>
      <c r="AJ41" s="193"/>
      <c r="AK41" s="126"/>
      <c r="AL41" s="366"/>
      <c r="AM41" s="78"/>
      <c r="AN41" s="79"/>
      <c r="AO41" s="79"/>
      <c r="AP41" s="80"/>
      <c r="AQ41" s="87"/>
      <c r="AR41" s="80"/>
      <c r="AS41" s="80"/>
      <c r="AT41" s="83"/>
      <c r="AU41" s="84"/>
    </row>
    <row r="42" spans="1:47" s="3" customFormat="1" ht="13.5" thickTop="1">
      <c r="A42" s="8"/>
      <c r="B42" s="537">
        <v>7</v>
      </c>
      <c r="C42" s="363" t="s">
        <v>151</v>
      </c>
      <c r="D42" s="124"/>
      <c r="E42" s="124"/>
      <c r="F42" s="31"/>
      <c r="G42" s="10"/>
      <c r="H42" s="11"/>
      <c r="I42" s="6"/>
      <c r="J42" s="53"/>
      <c r="K42" s="124"/>
      <c r="L42" s="124"/>
      <c r="M42" s="31"/>
      <c r="N42" s="10"/>
      <c r="O42" s="11"/>
      <c r="P42" s="11"/>
      <c r="Q42" s="53"/>
      <c r="R42" s="124"/>
      <c r="S42" s="124"/>
      <c r="T42" s="248"/>
      <c r="U42" s="10"/>
      <c r="V42" s="6"/>
      <c r="W42" s="11"/>
      <c r="X42" s="53"/>
      <c r="Y42" s="124"/>
      <c r="Z42" s="31"/>
      <c r="AA42" s="10"/>
      <c r="AB42" s="11"/>
      <c r="AC42" s="11"/>
      <c r="AD42" s="53"/>
      <c r="AE42" s="124" t="s">
        <v>151</v>
      </c>
      <c r="AF42" s="248" t="s">
        <v>315</v>
      </c>
      <c r="AG42" s="15"/>
      <c r="AH42" s="13"/>
      <c r="AI42" s="11"/>
      <c r="AJ42" s="74"/>
      <c r="AK42" s="124"/>
      <c r="AL42" s="116"/>
      <c r="AM42" s="10"/>
      <c r="AN42" s="11"/>
      <c r="AO42" s="11"/>
      <c r="AP42" s="50"/>
      <c r="AQ42" s="67" t="s">
        <v>475</v>
      </c>
      <c r="AR42" s="50" t="s">
        <v>480</v>
      </c>
      <c r="AS42" s="50"/>
      <c r="AT42" s="63"/>
      <c r="AU42" s="12"/>
    </row>
    <row r="43" spans="1:47" s="3" customFormat="1" ht="12.75">
      <c r="A43" s="28"/>
      <c r="B43" s="537"/>
      <c r="C43" s="363"/>
      <c r="D43" s="124"/>
      <c r="E43" s="124"/>
      <c r="F43" s="31"/>
      <c r="G43" s="10"/>
      <c r="H43" s="11"/>
      <c r="I43" s="6"/>
      <c r="J43" s="53"/>
      <c r="K43" s="124"/>
      <c r="L43" s="124"/>
      <c r="M43" s="31"/>
      <c r="N43" s="10"/>
      <c r="O43" s="11"/>
      <c r="P43" s="11"/>
      <c r="Q43" s="53"/>
      <c r="R43" s="124"/>
      <c r="S43" s="124"/>
      <c r="T43" s="248"/>
      <c r="U43" s="10"/>
      <c r="V43" s="6"/>
      <c r="W43" s="11"/>
      <c r="X43" s="53"/>
      <c r="Y43" s="124"/>
      <c r="Z43" s="31"/>
      <c r="AA43" s="10"/>
      <c r="AB43" s="11"/>
      <c r="AC43" s="11"/>
      <c r="AD43" s="53"/>
      <c r="AE43" s="124"/>
      <c r="AF43" s="248"/>
      <c r="AG43" s="10"/>
      <c r="AH43" s="13"/>
      <c r="AI43" s="11"/>
      <c r="AJ43" s="74"/>
      <c r="AK43" s="124"/>
      <c r="AL43" s="116"/>
      <c r="AM43" s="10"/>
      <c r="AN43" s="11"/>
      <c r="AO43" s="11"/>
      <c r="AP43" s="50"/>
      <c r="AQ43" s="67" t="s">
        <v>440</v>
      </c>
      <c r="AR43" s="50"/>
      <c r="AS43" s="50"/>
      <c r="AT43" s="63"/>
      <c r="AU43" s="12"/>
    </row>
    <row r="44" spans="1:47" s="18" customFormat="1" ht="12.75">
      <c r="A44" s="28"/>
      <c r="B44" s="860"/>
      <c r="C44" s="784"/>
      <c r="D44" s="125"/>
      <c r="E44" s="125"/>
      <c r="F44" s="365"/>
      <c r="G44" s="17"/>
      <c r="H44" s="19"/>
      <c r="J44" s="56"/>
      <c r="K44" s="125"/>
      <c r="L44" s="125"/>
      <c r="M44" s="365"/>
      <c r="N44" s="17"/>
      <c r="O44" s="19"/>
      <c r="P44" s="19"/>
      <c r="Q44" s="56"/>
      <c r="R44" s="125"/>
      <c r="S44" s="125"/>
      <c r="T44" s="532"/>
      <c r="U44" s="17"/>
      <c r="W44" s="19"/>
      <c r="X44" s="56"/>
      <c r="Y44" s="125"/>
      <c r="Z44" s="365"/>
      <c r="AA44" s="17"/>
      <c r="AB44" s="19"/>
      <c r="AC44" s="19"/>
      <c r="AD44" s="56"/>
      <c r="AE44" s="125"/>
      <c r="AF44" s="532"/>
      <c r="AG44" s="21"/>
      <c r="AH44" s="21"/>
      <c r="AI44" s="19"/>
      <c r="AJ44" s="69"/>
      <c r="AK44" s="125"/>
      <c r="AL44" s="365"/>
      <c r="AM44" s="17"/>
      <c r="AN44" s="19"/>
      <c r="AO44" s="19"/>
      <c r="AP44" s="51"/>
      <c r="AQ44" s="92" t="s">
        <v>428</v>
      </c>
      <c r="AR44" s="51"/>
      <c r="AS44" s="51"/>
      <c r="AT44" s="64"/>
      <c r="AU44" s="20"/>
    </row>
    <row r="45" spans="1:47" s="3" customFormat="1" ht="12.75">
      <c r="A45" s="8"/>
      <c r="B45" s="537">
        <v>8</v>
      </c>
      <c r="C45" s="363" t="s">
        <v>134</v>
      </c>
      <c r="D45" s="124"/>
      <c r="E45" s="124"/>
      <c r="F45" s="31"/>
      <c r="G45" s="10"/>
      <c r="H45" s="94"/>
      <c r="I45" s="95"/>
      <c r="J45" s="96"/>
      <c r="K45" s="124"/>
      <c r="L45" s="124"/>
      <c r="M45" s="31"/>
      <c r="N45" s="10"/>
      <c r="O45" s="11"/>
      <c r="P45" s="11"/>
      <c r="Q45" s="53"/>
      <c r="R45" s="124" t="s">
        <v>134</v>
      </c>
      <c r="S45" s="124"/>
      <c r="T45" s="1464" t="s">
        <v>702</v>
      </c>
      <c r="U45" s="10"/>
      <c r="V45" s="6"/>
      <c r="W45" s="11"/>
      <c r="X45" s="53"/>
      <c r="Y45" s="124"/>
      <c r="Z45" s="31"/>
      <c r="AA45" s="10"/>
      <c r="AB45" s="11"/>
      <c r="AC45" s="11"/>
      <c r="AD45" s="53"/>
      <c r="AE45" s="124"/>
      <c r="AF45" s="248"/>
      <c r="AG45" s="13"/>
      <c r="AH45" s="13"/>
      <c r="AI45" s="11"/>
      <c r="AJ45" s="68"/>
      <c r="AK45" s="124"/>
      <c r="AL45" s="116"/>
      <c r="AM45" s="10"/>
      <c r="AN45" s="11"/>
      <c r="AO45" s="11"/>
      <c r="AP45" s="50"/>
      <c r="AQ45" s="67" t="s">
        <v>482</v>
      </c>
      <c r="AR45" s="50" t="s">
        <v>426</v>
      </c>
      <c r="AS45" s="50"/>
      <c r="AT45" s="63"/>
      <c r="AU45" s="12"/>
    </row>
    <row r="46" spans="1:47" s="3" customFormat="1" ht="12.75">
      <c r="A46" s="8"/>
      <c r="B46" s="537"/>
      <c r="C46" s="363"/>
      <c r="D46" s="124"/>
      <c r="E46" s="124"/>
      <c r="F46" s="31"/>
      <c r="G46" s="10"/>
      <c r="H46" s="11"/>
      <c r="I46" s="6"/>
      <c r="J46" s="53"/>
      <c r="K46" s="124"/>
      <c r="L46" s="124"/>
      <c r="M46" s="31"/>
      <c r="N46" s="10"/>
      <c r="O46" s="11"/>
      <c r="P46" s="11"/>
      <c r="Q46" s="53"/>
      <c r="R46" s="124"/>
      <c r="S46" s="124"/>
      <c r="T46" s="31"/>
      <c r="U46" s="10"/>
      <c r="V46" s="6"/>
      <c r="W46" s="11"/>
      <c r="X46" s="53"/>
      <c r="Y46" s="124"/>
      <c r="Z46" s="31"/>
      <c r="AA46" s="10"/>
      <c r="AB46" s="11"/>
      <c r="AC46" s="11"/>
      <c r="AD46" s="53"/>
      <c r="AE46" s="124"/>
      <c r="AF46" s="248"/>
      <c r="AG46" s="13"/>
      <c r="AH46" s="13"/>
      <c r="AI46" s="11"/>
      <c r="AJ46" s="68"/>
      <c r="AK46" s="124"/>
      <c r="AL46" s="116"/>
      <c r="AM46" s="10"/>
      <c r="AN46" s="11"/>
      <c r="AO46" s="11"/>
      <c r="AP46" s="50"/>
      <c r="AQ46" s="67" t="s">
        <v>437</v>
      </c>
      <c r="AR46" s="50" t="s">
        <v>435</v>
      </c>
      <c r="AS46" s="50"/>
      <c r="AT46" s="63"/>
      <c r="AU46" s="12"/>
    </row>
    <row r="47" spans="1:47" s="18" customFormat="1" ht="12.75">
      <c r="A47" s="8"/>
      <c r="B47" s="860"/>
      <c r="C47" s="784"/>
      <c r="D47" s="125"/>
      <c r="E47" s="125"/>
      <c r="F47" s="365"/>
      <c r="G47" s="17"/>
      <c r="H47" s="19"/>
      <c r="J47" s="56"/>
      <c r="K47" s="125"/>
      <c r="L47" s="125"/>
      <c r="M47" s="365"/>
      <c r="N47" s="17"/>
      <c r="O47" s="19"/>
      <c r="P47" s="19"/>
      <c r="Q47" s="56"/>
      <c r="R47" s="125"/>
      <c r="S47" s="125"/>
      <c r="T47" s="365"/>
      <c r="U47" s="17"/>
      <c r="W47" s="19"/>
      <c r="X47" s="56"/>
      <c r="Y47" s="125"/>
      <c r="Z47" s="365"/>
      <c r="AA47" s="17"/>
      <c r="AB47" s="19"/>
      <c r="AC47" s="19"/>
      <c r="AD47" s="56"/>
      <c r="AE47" s="125"/>
      <c r="AF47" s="532"/>
      <c r="AG47" s="21"/>
      <c r="AH47" s="21"/>
      <c r="AI47" s="19"/>
      <c r="AJ47" s="69"/>
      <c r="AK47" s="125"/>
      <c r="AL47" s="365"/>
      <c r="AM47" s="17"/>
      <c r="AN47" s="19"/>
      <c r="AO47" s="19"/>
      <c r="AP47" s="51"/>
      <c r="AQ47" s="92" t="s">
        <v>422</v>
      </c>
      <c r="AR47" s="51"/>
      <c r="AS47" s="51"/>
      <c r="AT47" s="64"/>
      <c r="AU47" s="20"/>
    </row>
    <row r="48" spans="1:47" s="3" customFormat="1" ht="12.75">
      <c r="A48" s="8"/>
      <c r="B48" s="537">
        <v>9</v>
      </c>
      <c r="C48" s="363" t="s">
        <v>137</v>
      </c>
      <c r="D48" s="124"/>
      <c r="E48" s="124"/>
      <c r="F48" s="31"/>
      <c r="G48" s="10"/>
      <c r="H48" s="11"/>
      <c r="I48" s="6"/>
      <c r="J48" s="53"/>
      <c r="K48" s="124" t="s">
        <v>137</v>
      </c>
      <c r="L48" s="124"/>
      <c r="M48" s="31" t="s">
        <v>545</v>
      </c>
      <c r="N48" s="10"/>
      <c r="O48" s="11"/>
      <c r="P48" s="6"/>
      <c r="Q48" s="53"/>
      <c r="R48" s="124"/>
      <c r="S48" s="124"/>
      <c r="T48" s="31"/>
      <c r="U48" s="10"/>
      <c r="V48" s="6"/>
      <c r="W48" s="11"/>
      <c r="X48" s="53"/>
      <c r="Y48" s="124"/>
      <c r="Z48" s="31"/>
      <c r="AA48" s="10"/>
      <c r="AB48" s="11"/>
      <c r="AC48" s="11"/>
      <c r="AD48" s="53"/>
      <c r="AE48" s="124"/>
      <c r="AF48" s="248"/>
      <c r="AG48" s="13"/>
      <c r="AH48" s="13"/>
      <c r="AI48" s="11"/>
      <c r="AJ48" s="68"/>
      <c r="AK48" s="124"/>
      <c r="AL48" s="116"/>
      <c r="AM48" s="10"/>
      <c r="AN48" s="11"/>
      <c r="AO48" s="11"/>
      <c r="AP48" s="50"/>
      <c r="AQ48" s="67" t="s">
        <v>486</v>
      </c>
      <c r="AR48" s="50" t="s">
        <v>434</v>
      </c>
      <c r="AS48" s="50"/>
      <c r="AT48" s="63"/>
      <c r="AU48" s="12"/>
    </row>
    <row r="49" spans="1:47" s="3" customFormat="1" ht="12.75">
      <c r="A49" s="8"/>
      <c r="B49" s="537"/>
      <c r="C49" s="363"/>
      <c r="D49" s="124"/>
      <c r="E49" s="124"/>
      <c r="F49" s="31"/>
      <c r="G49" s="10"/>
      <c r="H49" s="11"/>
      <c r="I49" s="6"/>
      <c r="J49" s="53"/>
      <c r="K49" s="124"/>
      <c r="L49" s="124"/>
      <c r="M49" s="31"/>
      <c r="N49" s="10"/>
      <c r="O49" s="11"/>
      <c r="P49" s="6"/>
      <c r="Q49" s="53"/>
      <c r="R49" s="124"/>
      <c r="S49" s="124"/>
      <c r="T49" s="31"/>
      <c r="U49" s="10"/>
      <c r="V49" s="6"/>
      <c r="W49" s="11"/>
      <c r="X49" s="53"/>
      <c r="Y49" s="124"/>
      <c r="Z49" s="31"/>
      <c r="AA49" s="10"/>
      <c r="AB49" s="11"/>
      <c r="AC49" s="11"/>
      <c r="AD49" s="53"/>
      <c r="AE49" s="124"/>
      <c r="AF49" s="248"/>
      <c r="AG49" s="13"/>
      <c r="AH49" s="13"/>
      <c r="AI49" s="11"/>
      <c r="AJ49" s="68"/>
      <c r="AK49" s="124"/>
      <c r="AL49" s="116"/>
      <c r="AM49" s="10"/>
      <c r="AN49" s="11"/>
      <c r="AO49" s="11"/>
      <c r="AP49" s="50"/>
      <c r="AQ49" s="67" t="s">
        <v>297</v>
      </c>
      <c r="AR49" s="50" t="s">
        <v>430</v>
      </c>
      <c r="AS49" s="50"/>
      <c r="AT49" s="63"/>
      <c r="AU49" s="12"/>
    </row>
    <row r="50" spans="1:47" s="18" customFormat="1" ht="12.75">
      <c r="A50" s="8"/>
      <c r="B50" s="860"/>
      <c r="C50" s="784"/>
      <c r="D50" s="125"/>
      <c r="E50" s="125"/>
      <c r="F50" s="365"/>
      <c r="G50" s="17"/>
      <c r="H50" s="19"/>
      <c r="J50" s="56"/>
      <c r="K50" s="125"/>
      <c r="L50" s="125"/>
      <c r="M50" s="365"/>
      <c r="N50" s="17"/>
      <c r="O50" s="19"/>
      <c r="P50" s="19"/>
      <c r="Q50" s="56"/>
      <c r="R50" s="125"/>
      <c r="S50" s="125"/>
      <c r="T50" s="365"/>
      <c r="U50" s="17"/>
      <c r="W50" s="19"/>
      <c r="X50" s="56"/>
      <c r="Y50" s="125"/>
      <c r="Z50" s="365"/>
      <c r="AA50" s="17"/>
      <c r="AB50" s="19"/>
      <c r="AC50" s="19"/>
      <c r="AD50" s="56"/>
      <c r="AE50" s="125"/>
      <c r="AF50" s="532"/>
      <c r="AG50" s="21"/>
      <c r="AH50" s="21"/>
      <c r="AI50" s="19"/>
      <c r="AJ50" s="69"/>
      <c r="AK50" s="125"/>
      <c r="AL50" s="365"/>
      <c r="AM50" s="17"/>
      <c r="AN50" s="19"/>
      <c r="AO50" s="19"/>
      <c r="AP50" s="51"/>
      <c r="AQ50" s="92" t="s">
        <v>483</v>
      </c>
      <c r="AR50" s="51"/>
      <c r="AS50" s="51"/>
      <c r="AT50" s="64"/>
      <c r="AU50" s="20"/>
    </row>
    <row r="51" spans="1:47" s="3" customFormat="1" ht="12.75">
      <c r="A51" s="8"/>
      <c r="B51" s="537">
        <v>10</v>
      </c>
      <c r="C51" s="363" t="s">
        <v>140</v>
      </c>
      <c r="D51" s="124"/>
      <c r="E51" s="124"/>
      <c r="F51" s="31"/>
      <c r="G51" s="10"/>
      <c r="H51" s="94"/>
      <c r="I51" s="95"/>
      <c r="J51" s="96"/>
      <c r="K51" s="124"/>
      <c r="L51" s="124"/>
      <c r="M51" s="31"/>
      <c r="N51" s="10"/>
      <c r="O51" s="11"/>
      <c r="P51" s="11"/>
      <c r="Q51" s="53"/>
      <c r="R51" s="124" t="s">
        <v>140</v>
      </c>
      <c r="S51" s="124"/>
      <c r="T51" s="31" t="s">
        <v>397</v>
      </c>
      <c r="U51" s="10"/>
      <c r="V51" s="6"/>
      <c r="W51" s="11"/>
      <c r="X51" s="53"/>
      <c r="Y51" s="124"/>
      <c r="Z51" s="31"/>
      <c r="AA51" s="10"/>
      <c r="AB51" s="11"/>
      <c r="AC51" s="11"/>
      <c r="AD51" s="53"/>
      <c r="AE51" s="124"/>
      <c r="AF51" s="248"/>
      <c r="AG51" s="13"/>
      <c r="AH51" s="13"/>
      <c r="AI51" s="11"/>
      <c r="AJ51" s="68"/>
      <c r="AK51" s="124"/>
      <c r="AL51" s="116"/>
      <c r="AM51" s="10"/>
      <c r="AN51" s="11"/>
      <c r="AO51" s="11"/>
      <c r="AP51" s="50"/>
      <c r="AQ51" s="67" t="s">
        <v>486</v>
      </c>
      <c r="AR51" s="50" t="s">
        <v>296</v>
      </c>
      <c r="AS51" s="50"/>
      <c r="AT51" s="63"/>
      <c r="AU51" s="12"/>
    </row>
    <row r="52" spans="1:47" s="3" customFormat="1" ht="12.75">
      <c r="A52" s="8"/>
      <c r="B52" s="537"/>
      <c r="C52" s="363"/>
      <c r="D52" s="124"/>
      <c r="E52" s="124"/>
      <c r="F52" s="31"/>
      <c r="G52" s="10"/>
      <c r="H52" s="11"/>
      <c r="I52" s="6"/>
      <c r="J52" s="53"/>
      <c r="K52" s="124"/>
      <c r="L52" s="124"/>
      <c r="M52" s="31"/>
      <c r="N52" s="10"/>
      <c r="O52" s="11"/>
      <c r="P52" s="11"/>
      <c r="Q52" s="53"/>
      <c r="R52" s="124"/>
      <c r="S52" s="124"/>
      <c r="T52" s="31"/>
      <c r="U52" s="10"/>
      <c r="V52" s="6"/>
      <c r="W52" s="11"/>
      <c r="X52" s="53"/>
      <c r="Y52" s="124"/>
      <c r="Z52" s="31"/>
      <c r="AA52" s="10"/>
      <c r="AB52" s="11"/>
      <c r="AC52" s="11"/>
      <c r="AD52" s="53"/>
      <c r="AE52" s="124"/>
      <c r="AF52" s="248"/>
      <c r="AG52" s="13"/>
      <c r="AH52" s="13"/>
      <c r="AI52" s="11"/>
      <c r="AJ52" s="68"/>
      <c r="AK52" s="124"/>
      <c r="AL52" s="116"/>
      <c r="AM52" s="10"/>
      <c r="AN52" s="11"/>
      <c r="AO52" s="11"/>
      <c r="AP52" s="50"/>
      <c r="AQ52" s="67" t="s">
        <v>297</v>
      </c>
      <c r="AR52" s="50" t="s">
        <v>445</v>
      </c>
      <c r="AS52" s="50"/>
      <c r="AT52" s="63"/>
      <c r="AU52" s="12"/>
    </row>
    <row r="53" spans="1:47" s="18" customFormat="1" ht="12.75">
      <c r="A53" s="8"/>
      <c r="B53" s="860"/>
      <c r="C53" s="784"/>
      <c r="D53" s="125"/>
      <c r="E53" s="125"/>
      <c r="F53" s="365"/>
      <c r="G53" s="17"/>
      <c r="H53" s="19"/>
      <c r="J53" s="56"/>
      <c r="K53" s="125"/>
      <c r="L53" s="125"/>
      <c r="M53" s="365"/>
      <c r="N53" s="17"/>
      <c r="O53" s="19"/>
      <c r="P53" s="19"/>
      <c r="Q53" s="56"/>
      <c r="R53" s="125"/>
      <c r="S53" s="125"/>
      <c r="T53" s="365"/>
      <c r="U53" s="17"/>
      <c r="W53" s="19"/>
      <c r="X53" s="56"/>
      <c r="Y53" s="125"/>
      <c r="Z53" s="365"/>
      <c r="AA53" s="17"/>
      <c r="AB53" s="19"/>
      <c r="AC53" s="19"/>
      <c r="AD53" s="56"/>
      <c r="AE53" s="125"/>
      <c r="AF53" s="532"/>
      <c r="AG53" s="21"/>
      <c r="AH53" s="21"/>
      <c r="AI53" s="19"/>
      <c r="AJ53" s="69"/>
      <c r="AK53" s="125"/>
      <c r="AL53" s="365"/>
      <c r="AM53" s="17"/>
      <c r="AN53" s="19"/>
      <c r="AO53" s="19"/>
      <c r="AP53" s="51"/>
      <c r="AQ53" s="92" t="s">
        <v>432</v>
      </c>
      <c r="AR53" s="51" t="s">
        <v>490</v>
      </c>
      <c r="AS53" s="51"/>
      <c r="AT53" s="64"/>
      <c r="AU53" s="20"/>
    </row>
    <row r="54" spans="1:47" s="3" customFormat="1" ht="12.75">
      <c r="A54" s="8"/>
      <c r="B54" s="537">
        <v>11</v>
      </c>
      <c r="C54" s="363" t="s">
        <v>142</v>
      </c>
      <c r="D54" s="124"/>
      <c r="E54" s="124"/>
      <c r="F54" s="31"/>
      <c r="G54" s="551"/>
      <c r="H54" s="555"/>
      <c r="I54" s="558"/>
      <c r="J54" s="556"/>
      <c r="K54" s="124"/>
      <c r="L54" s="124"/>
      <c r="M54" s="31"/>
      <c r="N54" s="10"/>
      <c r="O54" s="11"/>
      <c r="P54" s="11"/>
      <c r="Q54" s="53"/>
      <c r="R54" s="124"/>
      <c r="S54" s="124"/>
      <c r="T54" s="31"/>
      <c r="U54" s="10"/>
      <c r="V54" s="6"/>
      <c r="W54" s="11"/>
      <c r="X54" s="53"/>
      <c r="Y54" s="124" t="s">
        <v>142</v>
      </c>
      <c r="Z54" s="31" t="s">
        <v>551</v>
      </c>
      <c r="AA54" s="1300" t="s">
        <v>671</v>
      </c>
      <c r="AB54" s="376"/>
      <c r="AC54" s="376"/>
      <c r="AD54" s="363"/>
      <c r="AE54" s="124"/>
      <c r="AF54" s="248"/>
      <c r="AG54" s="13"/>
      <c r="AH54" s="13"/>
      <c r="AI54" s="11"/>
      <c r="AJ54" s="68"/>
      <c r="AK54" s="124"/>
      <c r="AL54" s="116"/>
      <c r="AM54" s="10"/>
      <c r="AN54" s="11"/>
      <c r="AO54" s="11"/>
      <c r="AP54" s="50"/>
      <c r="AQ54" s="67" t="s">
        <v>295</v>
      </c>
      <c r="AR54" s="50" t="s">
        <v>297</v>
      </c>
      <c r="AS54" s="50"/>
      <c r="AT54" s="63"/>
      <c r="AU54" s="12"/>
    </row>
    <row r="55" spans="1:47" s="3" customFormat="1" ht="12.75">
      <c r="A55" s="8"/>
      <c r="B55" s="537"/>
      <c r="C55" s="363"/>
      <c r="D55" s="124"/>
      <c r="E55" s="124"/>
      <c r="F55" s="31"/>
      <c r="G55" s="551"/>
      <c r="H55" s="552"/>
      <c r="I55" s="553"/>
      <c r="J55" s="554"/>
      <c r="K55" s="124"/>
      <c r="L55" s="124"/>
      <c r="M55" s="31"/>
      <c r="N55" s="10"/>
      <c r="O55" s="11"/>
      <c r="P55" s="11"/>
      <c r="Q55" s="53"/>
      <c r="R55" s="124"/>
      <c r="S55" s="124"/>
      <c r="T55" s="31"/>
      <c r="U55" s="10"/>
      <c r="V55" s="11"/>
      <c r="W55" s="13"/>
      <c r="X55" s="53"/>
      <c r="Y55" s="124"/>
      <c r="Z55" s="31"/>
      <c r="AA55" s="1300" t="s">
        <v>684</v>
      </c>
      <c r="AB55" s="376"/>
      <c r="AC55" s="376"/>
      <c r="AD55" s="363"/>
      <c r="AE55" s="124"/>
      <c r="AF55" s="248"/>
      <c r="AG55" s="13"/>
      <c r="AH55" s="13"/>
      <c r="AI55" s="11"/>
      <c r="AJ55" s="68"/>
      <c r="AK55" s="124"/>
      <c r="AL55" s="116"/>
      <c r="AM55" s="10"/>
      <c r="AN55" s="11"/>
      <c r="AO55" s="11"/>
      <c r="AP55" s="50"/>
      <c r="AQ55" s="67" t="s">
        <v>489</v>
      </c>
      <c r="AR55" s="50" t="s">
        <v>296</v>
      </c>
      <c r="AS55" s="50"/>
      <c r="AT55" s="63"/>
      <c r="AU55" s="12"/>
    </row>
    <row r="56" spans="1:47" s="3" customFormat="1" ht="12.75">
      <c r="A56" s="8"/>
      <c r="B56" s="537"/>
      <c r="C56" s="363"/>
      <c r="D56" s="124"/>
      <c r="E56" s="124"/>
      <c r="F56" s="31"/>
      <c r="G56" s="551"/>
      <c r="H56" s="552"/>
      <c r="I56" s="553"/>
      <c r="J56" s="986"/>
      <c r="K56" s="124"/>
      <c r="L56" s="124"/>
      <c r="M56" s="31"/>
      <c r="N56" s="10"/>
      <c r="O56" s="11"/>
      <c r="P56" s="11"/>
      <c r="Q56" s="53"/>
      <c r="R56" s="124"/>
      <c r="S56" s="124"/>
      <c r="T56" s="31"/>
      <c r="U56" s="10"/>
      <c r="V56" s="11"/>
      <c r="W56" s="13"/>
      <c r="X56" s="53"/>
      <c r="Y56" s="124"/>
      <c r="Z56" s="31"/>
      <c r="AA56" s="1300" t="s">
        <v>685</v>
      </c>
      <c r="AB56" s="376"/>
      <c r="AC56" s="376"/>
      <c r="AD56" s="363"/>
      <c r="AE56" s="124"/>
      <c r="AF56" s="248"/>
      <c r="AG56" s="13"/>
      <c r="AH56" s="13"/>
      <c r="AI56" s="11"/>
      <c r="AJ56" s="68"/>
      <c r="AK56" s="124"/>
      <c r="AL56" s="116"/>
      <c r="AM56" s="10"/>
      <c r="AN56" s="11"/>
      <c r="AO56" s="11"/>
      <c r="AP56" s="50"/>
      <c r="AQ56" s="67"/>
      <c r="AR56" s="50"/>
      <c r="AS56" s="50"/>
      <c r="AT56" s="63"/>
      <c r="AU56" s="12"/>
    </row>
    <row r="57" spans="1:47" s="18" customFormat="1" ht="12.75">
      <c r="A57" s="8"/>
      <c r="B57" s="860"/>
      <c r="C57" s="784"/>
      <c r="D57" s="125"/>
      <c r="E57" s="125"/>
      <c r="F57" s="365"/>
      <c r="G57" s="17"/>
      <c r="H57" s="19"/>
      <c r="J57" s="56"/>
      <c r="K57" s="125"/>
      <c r="L57" s="125"/>
      <c r="M57" s="365"/>
      <c r="N57" s="17"/>
      <c r="O57" s="19"/>
      <c r="P57" s="19"/>
      <c r="Q57" s="56"/>
      <c r="R57" s="125"/>
      <c r="S57" s="125"/>
      <c r="T57" s="365"/>
      <c r="U57" s="17"/>
      <c r="V57" s="19"/>
      <c r="W57" s="21"/>
      <c r="X57" s="56"/>
      <c r="Y57" s="125"/>
      <c r="Z57" s="365"/>
      <c r="AA57" s="1301" t="s">
        <v>190</v>
      </c>
      <c r="AB57" s="783" t="s">
        <v>410</v>
      </c>
      <c r="AC57" s="783">
        <v>16</v>
      </c>
      <c r="AD57" s="784">
        <v>100</v>
      </c>
      <c r="AE57" s="125"/>
      <c r="AF57" s="532"/>
      <c r="AG57" s="19"/>
      <c r="AH57" s="19"/>
      <c r="AI57" s="19"/>
      <c r="AJ57" s="69"/>
      <c r="AK57" s="125"/>
      <c r="AL57" s="365"/>
      <c r="AM57" s="17"/>
      <c r="AN57" s="19"/>
      <c r="AO57" s="19"/>
      <c r="AP57" s="51"/>
      <c r="AQ57" s="92" t="s">
        <v>438</v>
      </c>
      <c r="AR57" s="51" t="s">
        <v>441</v>
      </c>
      <c r="AS57" s="51"/>
      <c r="AT57" s="64"/>
      <c r="AU57" s="20"/>
    </row>
    <row r="58" spans="1:47" s="3" customFormat="1" ht="12.75">
      <c r="A58" s="8"/>
      <c r="B58" s="1483">
        <v>12</v>
      </c>
      <c r="C58" s="668" t="s">
        <v>144</v>
      </c>
      <c r="D58" s="671"/>
      <c r="E58" s="671"/>
      <c r="F58" s="374"/>
      <c r="G58" s="670"/>
      <c r="H58" s="669"/>
      <c r="I58" s="671"/>
      <c r="J58" s="668"/>
      <c r="K58" s="233"/>
      <c r="L58" s="233"/>
      <c r="M58" s="367"/>
      <c r="N58" s="670"/>
      <c r="O58" s="669"/>
      <c r="P58" s="669"/>
      <c r="Q58" s="668"/>
      <c r="R58" s="671" t="s">
        <v>144</v>
      </c>
      <c r="S58" s="671"/>
      <c r="T58" s="374" t="s">
        <v>322</v>
      </c>
      <c r="U58" s="10" t="s">
        <v>47</v>
      </c>
      <c r="V58" s="6"/>
      <c r="W58" s="94"/>
      <c r="X58" s="173"/>
      <c r="Y58" s="233" t="s">
        <v>144</v>
      </c>
      <c r="Z58" s="367" t="s">
        <v>552</v>
      </c>
      <c r="AA58" s="1458" t="s">
        <v>662</v>
      </c>
      <c r="AB58" s="1460"/>
      <c r="AC58" s="1460"/>
      <c r="AD58" s="1461"/>
      <c r="AE58" s="233"/>
      <c r="AF58" s="534"/>
      <c r="AG58" s="103"/>
      <c r="AH58" s="103"/>
      <c r="AI58" s="94"/>
      <c r="AJ58" s="360"/>
      <c r="AK58" s="233" t="s">
        <v>144</v>
      </c>
      <c r="AL58" s="534" t="s">
        <v>246</v>
      </c>
      <c r="AM58" s="97"/>
      <c r="AN58" s="94"/>
      <c r="AO58" s="94"/>
      <c r="AP58" s="95"/>
      <c r="AQ58" s="205" t="s">
        <v>330</v>
      </c>
      <c r="AR58" s="173" t="s">
        <v>444</v>
      </c>
      <c r="AS58" s="173"/>
      <c r="AT58" s="121"/>
      <c r="AU58" s="235"/>
    </row>
    <row r="59" spans="1:47" s="3" customFormat="1" ht="12.75">
      <c r="A59" s="8"/>
      <c r="B59" s="537"/>
      <c r="C59" s="363"/>
      <c r="D59" s="124"/>
      <c r="E59" s="124"/>
      <c r="F59" s="31"/>
      <c r="G59" s="10"/>
      <c r="H59" s="11"/>
      <c r="I59" s="6"/>
      <c r="J59" s="53"/>
      <c r="K59" s="124"/>
      <c r="L59" s="124"/>
      <c r="M59" s="31"/>
      <c r="N59" s="10"/>
      <c r="O59" s="11"/>
      <c r="P59" s="11"/>
      <c r="Q59" s="53"/>
      <c r="R59" s="124"/>
      <c r="S59" s="124"/>
      <c r="T59" s="115" t="s">
        <v>113</v>
      </c>
      <c r="U59" s="10"/>
      <c r="V59" s="6"/>
      <c r="W59" s="11"/>
      <c r="X59" s="50"/>
      <c r="Y59" s="124"/>
      <c r="Z59" s="31"/>
      <c r="AA59" s="607" t="s">
        <v>686</v>
      </c>
      <c r="AB59" s="608"/>
      <c r="AC59" s="608"/>
      <c r="AD59" s="981"/>
      <c r="AE59" s="124"/>
      <c r="AF59" s="248"/>
      <c r="AG59" s="13"/>
      <c r="AH59" s="13"/>
      <c r="AI59" s="11"/>
      <c r="AJ59" s="68"/>
      <c r="AK59" s="124"/>
      <c r="AL59" s="31"/>
      <c r="AM59" s="10"/>
      <c r="AN59" s="11"/>
      <c r="AO59" s="11"/>
      <c r="AP59" s="6"/>
      <c r="AQ59" s="67" t="s">
        <v>484</v>
      </c>
      <c r="AR59" s="50" t="s">
        <v>296</v>
      </c>
      <c r="AS59" s="50"/>
      <c r="AT59" s="63"/>
      <c r="AU59" s="12"/>
    </row>
    <row r="60" spans="1:47" s="3" customFormat="1" ht="12.75">
      <c r="A60" s="8"/>
      <c r="B60" s="537"/>
      <c r="C60" s="363"/>
      <c r="D60" s="124"/>
      <c r="E60" s="124"/>
      <c r="F60" s="31"/>
      <c r="G60" s="10"/>
      <c r="H60" s="11"/>
      <c r="I60" s="6"/>
      <c r="J60" s="53"/>
      <c r="K60" s="124"/>
      <c r="L60" s="124"/>
      <c r="M60" s="31"/>
      <c r="N60" s="10"/>
      <c r="O60" s="11"/>
      <c r="P60" s="11"/>
      <c r="Q60" s="53"/>
      <c r="R60" s="124"/>
      <c r="S60" s="124"/>
      <c r="T60" s="115" t="s">
        <v>379</v>
      </c>
      <c r="U60" s="10"/>
      <c r="V60" s="6"/>
      <c r="W60" s="11"/>
      <c r="X60" s="50"/>
      <c r="Y60" s="124"/>
      <c r="Z60" s="31"/>
      <c r="AA60" s="1474" t="s">
        <v>281</v>
      </c>
      <c r="AB60" s="1511" t="s">
        <v>411</v>
      </c>
      <c r="AC60" s="608">
        <v>24</v>
      </c>
      <c r="AD60" s="981">
        <v>350</v>
      </c>
      <c r="AE60" s="124"/>
      <c r="AF60" s="248"/>
      <c r="AG60" s="13"/>
      <c r="AH60" s="13"/>
      <c r="AI60" s="11"/>
      <c r="AJ60" s="68"/>
      <c r="AK60" s="124"/>
      <c r="AL60" s="31"/>
      <c r="AM60" s="10"/>
      <c r="AN60" s="11"/>
      <c r="AO60" s="11"/>
      <c r="AP60" s="6"/>
      <c r="AQ60" s="67"/>
      <c r="AR60" s="50"/>
      <c r="AS60" s="50"/>
      <c r="AT60" s="63"/>
      <c r="AU60" s="12"/>
    </row>
    <row r="61" spans="1:47" s="3" customFormat="1" ht="12.75">
      <c r="A61" s="8"/>
      <c r="B61" s="860"/>
      <c r="C61" s="784"/>
      <c r="D61" s="125"/>
      <c r="E61" s="125"/>
      <c r="F61" s="31"/>
      <c r="G61" s="10"/>
      <c r="H61" s="11"/>
      <c r="I61" s="6"/>
      <c r="J61" s="53"/>
      <c r="K61" s="124"/>
      <c r="L61" s="124"/>
      <c r="M61" s="31"/>
      <c r="N61" s="10"/>
      <c r="O61" s="11"/>
      <c r="P61" s="11"/>
      <c r="Q61" s="53"/>
      <c r="R61" s="124"/>
      <c r="S61" s="124"/>
      <c r="T61" s="115"/>
      <c r="U61" s="10"/>
      <c r="V61" s="6"/>
      <c r="W61" s="11"/>
      <c r="X61" s="50"/>
      <c r="Y61" s="124"/>
      <c r="Z61" s="31"/>
      <c r="AA61" s="583" t="s">
        <v>178</v>
      </c>
      <c r="AB61" s="584" t="s">
        <v>411</v>
      </c>
      <c r="AC61" s="584">
        <v>12</v>
      </c>
      <c r="AD61" s="995">
        <v>150</v>
      </c>
      <c r="AE61" s="125"/>
      <c r="AF61" s="532"/>
      <c r="AG61" s="21"/>
      <c r="AH61" s="21"/>
      <c r="AI61" s="19"/>
      <c r="AJ61" s="69"/>
      <c r="AK61" s="125"/>
      <c r="AL61" s="365"/>
      <c r="AM61" s="17"/>
      <c r="AN61" s="19"/>
      <c r="AO61" s="19"/>
      <c r="AP61" s="18"/>
      <c r="AQ61" s="92" t="s">
        <v>460</v>
      </c>
      <c r="AR61" s="51" t="s">
        <v>441</v>
      </c>
      <c r="AS61" s="51"/>
      <c r="AT61" s="64"/>
      <c r="AU61" s="20"/>
    </row>
    <row r="62" spans="1:47" s="3" customFormat="1" ht="12.75">
      <c r="A62" s="8"/>
      <c r="B62" s="537">
        <v>13</v>
      </c>
      <c r="C62" s="363" t="s">
        <v>148</v>
      </c>
      <c r="D62" s="124" t="s">
        <v>148</v>
      </c>
      <c r="E62" s="124"/>
      <c r="F62" s="1029" t="s">
        <v>537</v>
      </c>
      <c r="G62" s="557"/>
      <c r="H62" s="555"/>
      <c r="I62" s="558"/>
      <c r="J62" s="556"/>
      <c r="K62" s="233"/>
      <c r="L62" s="233"/>
      <c r="M62" s="367"/>
      <c r="N62" s="97"/>
      <c r="O62" s="94"/>
      <c r="P62" s="95"/>
      <c r="Q62" s="96"/>
      <c r="R62" s="233"/>
      <c r="S62" s="233"/>
      <c r="T62" s="367"/>
      <c r="U62" s="97"/>
      <c r="V62" s="95"/>
      <c r="W62" s="94"/>
      <c r="X62" s="96"/>
      <c r="Y62" s="233"/>
      <c r="Z62" s="367"/>
      <c r="AA62" s="618"/>
      <c r="AB62" s="619"/>
      <c r="AC62" s="619"/>
      <c r="AD62" s="620"/>
      <c r="AE62" s="124"/>
      <c r="AF62" s="248"/>
      <c r="AG62" s="13"/>
      <c r="AH62" s="13"/>
      <c r="AI62" s="11"/>
      <c r="AJ62" s="68"/>
      <c r="AK62" s="124" t="s">
        <v>148</v>
      </c>
      <c r="AL62" s="899" t="s">
        <v>325</v>
      </c>
      <c r="AM62" s="10"/>
      <c r="AN62" s="11"/>
      <c r="AO62" s="11"/>
      <c r="AP62" s="53"/>
      <c r="AQ62" s="67" t="s">
        <v>481</v>
      </c>
      <c r="AR62" s="50" t="s">
        <v>457</v>
      </c>
      <c r="AS62" s="50"/>
      <c r="AT62" s="63"/>
      <c r="AU62" s="12"/>
    </row>
    <row r="63" spans="1:47" s="909" customFormat="1" ht="12.75">
      <c r="A63" s="896"/>
      <c r="B63" s="1128"/>
      <c r="C63" s="1129"/>
      <c r="D63" s="898"/>
      <c r="E63" s="898"/>
      <c r="F63" s="716" t="s">
        <v>268</v>
      </c>
      <c r="G63" s="551"/>
      <c r="H63" s="552"/>
      <c r="I63" s="553"/>
      <c r="J63" s="986"/>
      <c r="K63" s="898"/>
      <c r="L63" s="898"/>
      <c r="M63" s="899"/>
      <c r="N63" s="900"/>
      <c r="O63" s="901"/>
      <c r="P63" s="902"/>
      <c r="Q63" s="897"/>
      <c r="R63" s="898"/>
      <c r="S63" s="898"/>
      <c r="T63" s="899"/>
      <c r="U63" s="900"/>
      <c r="V63" s="902"/>
      <c r="W63" s="901"/>
      <c r="X63" s="897"/>
      <c r="Y63" s="124"/>
      <c r="Z63" s="31"/>
      <c r="AA63" s="607"/>
      <c r="AB63" s="608"/>
      <c r="AC63" s="608"/>
      <c r="AD63" s="981"/>
      <c r="AE63" s="898"/>
      <c r="AF63" s="903"/>
      <c r="AG63" s="904"/>
      <c r="AH63" s="904"/>
      <c r="AI63" s="901"/>
      <c r="AJ63" s="905"/>
      <c r="AK63" s="124"/>
      <c r="AL63" s="899"/>
      <c r="AM63" s="900"/>
      <c r="AN63" s="901"/>
      <c r="AO63" s="901"/>
      <c r="AP63" s="906"/>
      <c r="AQ63" s="907"/>
      <c r="AR63" s="906"/>
      <c r="AS63" s="906"/>
      <c r="AT63" s="908"/>
      <c r="AU63" s="231"/>
    </row>
    <row r="64" spans="1:47" s="3" customFormat="1" ht="13.5" thickBot="1">
      <c r="A64" s="8"/>
      <c r="B64" s="861"/>
      <c r="C64" s="825"/>
      <c r="D64" s="126"/>
      <c r="E64" s="126"/>
      <c r="F64" s="541"/>
      <c r="G64" s="78"/>
      <c r="H64" s="79"/>
      <c r="I64" s="77"/>
      <c r="J64" s="76"/>
      <c r="K64" s="933"/>
      <c r="L64" s="933"/>
      <c r="M64" s="366"/>
      <c r="N64" s="78"/>
      <c r="O64" s="79"/>
      <c r="P64" s="77"/>
      <c r="Q64" s="76"/>
      <c r="R64" s="933"/>
      <c r="S64" s="933"/>
      <c r="T64" s="366"/>
      <c r="U64" s="78"/>
      <c r="V64" s="75"/>
      <c r="W64" s="79"/>
      <c r="X64" s="76"/>
      <c r="Y64" s="133"/>
      <c r="Z64" s="366"/>
      <c r="AA64" s="1072"/>
      <c r="AB64" s="611"/>
      <c r="AC64" s="611"/>
      <c r="AD64" s="633"/>
      <c r="AE64" s="126"/>
      <c r="AF64" s="753"/>
      <c r="AG64" s="326"/>
      <c r="AH64" s="326"/>
      <c r="AI64" s="327"/>
      <c r="AJ64" s="328"/>
      <c r="AK64" s="329"/>
      <c r="AL64" s="1224"/>
      <c r="AM64" s="330"/>
      <c r="AN64" s="327"/>
      <c r="AO64" s="327"/>
      <c r="AP64" s="331"/>
      <c r="AQ64" s="332"/>
      <c r="AR64" s="331"/>
      <c r="AS64" s="80"/>
      <c r="AT64" s="83"/>
      <c r="AU64" s="84"/>
    </row>
    <row r="65" spans="1:47" s="3" customFormat="1" ht="13.5" thickTop="1">
      <c r="A65" s="8"/>
      <c r="B65" s="537">
        <v>14</v>
      </c>
      <c r="C65" s="363" t="s">
        <v>151</v>
      </c>
      <c r="D65" s="124"/>
      <c r="E65" s="124"/>
      <c r="F65" s="31"/>
      <c r="G65" s="10"/>
      <c r="H65" s="11"/>
      <c r="I65" s="6"/>
      <c r="J65" s="53"/>
      <c r="K65" s="124"/>
      <c r="L65" s="124"/>
      <c r="M65" s="31"/>
      <c r="N65" s="10"/>
      <c r="O65" s="11"/>
      <c r="P65" s="11"/>
      <c r="Q65" s="53"/>
      <c r="R65" s="124"/>
      <c r="S65" s="124"/>
      <c r="T65" s="31"/>
      <c r="U65" s="10"/>
      <c r="V65" s="6"/>
      <c r="W65" s="11"/>
      <c r="X65" s="53"/>
      <c r="Y65" s="124"/>
      <c r="Z65" s="31"/>
      <c r="AA65" s="10"/>
      <c r="AB65" s="11"/>
      <c r="AC65" s="11"/>
      <c r="AD65" s="53"/>
      <c r="AE65" s="124" t="s">
        <v>151</v>
      </c>
      <c r="AF65" s="754" t="s">
        <v>315</v>
      </c>
      <c r="AG65" s="333"/>
      <c r="AH65" s="324"/>
      <c r="AI65" s="319"/>
      <c r="AJ65" s="325"/>
      <c r="AK65" s="334"/>
      <c r="AL65" s="735"/>
      <c r="AM65" s="318"/>
      <c r="AN65" s="319"/>
      <c r="AO65" s="319"/>
      <c r="AP65" s="60"/>
      <c r="AQ65" s="207" t="s">
        <v>475</v>
      </c>
      <c r="AR65" s="60" t="s">
        <v>455</v>
      </c>
      <c r="AS65" s="50"/>
      <c r="AT65" s="63"/>
      <c r="AU65" s="12"/>
    </row>
    <row r="66" spans="1:47" s="3" customFormat="1" ht="12.75">
      <c r="A66" s="28" t="s">
        <v>355</v>
      </c>
      <c r="B66" s="537"/>
      <c r="C66" s="363"/>
      <c r="D66" s="124"/>
      <c r="E66" s="124"/>
      <c r="F66" s="31"/>
      <c r="G66" s="10"/>
      <c r="H66" s="11"/>
      <c r="I66" s="6"/>
      <c r="J66" s="53"/>
      <c r="K66" s="124"/>
      <c r="L66" s="124"/>
      <c r="M66" s="31"/>
      <c r="N66" s="10"/>
      <c r="O66" s="11"/>
      <c r="P66" s="11"/>
      <c r="Q66" s="53"/>
      <c r="R66" s="124"/>
      <c r="S66" s="124"/>
      <c r="T66" s="31"/>
      <c r="U66" s="10"/>
      <c r="V66" s="6"/>
      <c r="W66" s="11"/>
      <c r="X66" s="53"/>
      <c r="Y66" s="124"/>
      <c r="Z66" s="31"/>
      <c r="AA66" s="10"/>
      <c r="AB66" s="11"/>
      <c r="AC66" s="11"/>
      <c r="AD66" s="53"/>
      <c r="AE66" s="124"/>
      <c r="AF66" s="248"/>
      <c r="AG66" s="10"/>
      <c r="AH66" s="13"/>
      <c r="AI66" s="11"/>
      <c r="AJ66" s="74"/>
      <c r="AK66" s="124"/>
      <c r="AL66" s="116"/>
      <c r="AM66" s="10"/>
      <c r="AN66" s="11"/>
      <c r="AO66" s="11"/>
      <c r="AP66" s="50"/>
      <c r="AQ66" s="67" t="s">
        <v>431</v>
      </c>
      <c r="AR66" s="50" t="s">
        <v>480</v>
      </c>
      <c r="AS66" s="50"/>
      <c r="AT66" s="63"/>
      <c r="AU66" s="12"/>
    </row>
    <row r="67" spans="1:47" s="3" customFormat="1" ht="12.75">
      <c r="A67" s="28"/>
      <c r="B67" s="860"/>
      <c r="C67" s="784"/>
      <c r="D67" s="125"/>
      <c r="E67" s="125"/>
      <c r="F67" s="365"/>
      <c r="G67" s="17"/>
      <c r="H67" s="19"/>
      <c r="I67" s="18"/>
      <c r="J67" s="56"/>
      <c r="K67" s="125"/>
      <c r="L67" s="125"/>
      <c r="M67" s="365"/>
      <c r="N67" s="17"/>
      <c r="O67" s="19"/>
      <c r="P67" s="19"/>
      <c r="Q67" s="56"/>
      <c r="R67" s="125"/>
      <c r="S67" s="125"/>
      <c r="T67" s="365"/>
      <c r="U67" s="17"/>
      <c r="V67" s="18"/>
      <c r="W67" s="19"/>
      <c r="X67" s="56"/>
      <c r="Y67" s="125"/>
      <c r="Z67" s="365"/>
      <c r="AA67" s="17"/>
      <c r="AB67" s="19"/>
      <c r="AC67" s="19"/>
      <c r="AD67" s="56"/>
      <c r="AE67" s="125"/>
      <c r="AF67" s="532"/>
      <c r="AG67" s="21"/>
      <c r="AH67" s="21"/>
      <c r="AI67" s="19"/>
      <c r="AJ67" s="69"/>
      <c r="AK67" s="125"/>
      <c r="AL67" s="365"/>
      <c r="AM67" s="17"/>
      <c r="AN67" s="19"/>
      <c r="AO67" s="19"/>
      <c r="AP67" s="51"/>
      <c r="AQ67" s="92" t="s">
        <v>428</v>
      </c>
      <c r="AR67" s="51"/>
      <c r="AS67" s="18"/>
      <c r="AT67" s="64"/>
      <c r="AU67" s="20"/>
    </row>
    <row r="68" spans="1:47" s="3" customFormat="1" ht="12.75">
      <c r="A68" s="28"/>
      <c r="B68" s="537">
        <v>15</v>
      </c>
      <c r="C68" s="363" t="s">
        <v>134</v>
      </c>
      <c r="D68" s="124"/>
      <c r="E68" s="124"/>
      <c r="F68" s="31"/>
      <c r="G68" s="10"/>
      <c r="H68" s="94"/>
      <c r="I68" s="95"/>
      <c r="J68" s="96"/>
      <c r="K68" s="124" t="s">
        <v>134</v>
      </c>
      <c r="L68" s="124"/>
      <c r="M68" s="31" t="s">
        <v>545</v>
      </c>
      <c r="N68" s="10"/>
      <c r="O68" s="11"/>
      <c r="P68" s="11"/>
      <c r="Q68" s="53"/>
      <c r="R68" s="124"/>
      <c r="S68" s="124"/>
      <c r="T68" s="31"/>
      <c r="U68" s="10"/>
      <c r="V68" s="6"/>
      <c r="W68" s="11"/>
      <c r="X68" s="53"/>
      <c r="Y68" s="124"/>
      <c r="Z68" s="31"/>
      <c r="AA68" s="10"/>
      <c r="AB68" s="11"/>
      <c r="AC68" s="11"/>
      <c r="AD68" s="53"/>
      <c r="AE68" s="124"/>
      <c r="AF68" s="248"/>
      <c r="AG68" s="13"/>
      <c r="AH68" s="13"/>
      <c r="AI68" s="11"/>
      <c r="AJ68" s="68"/>
      <c r="AK68" s="124"/>
      <c r="AL68" s="116"/>
      <c r="AM68" s="10"/>
      <c r="AN68" s="11"/>
      <c r="AO68" s="11"/>
      <c r="AP68" s="50"/>
      <c r="AQ68" s="67" t="s">
        <v>479</v>
      </c>
      <c r="AR68" s="173" t="s">
        <v>426</v>
      </c>
      <c r="AS68" s="6"/>
      <c r="AT68" s="63"/>
      <c r="AU68" s="12"/>
    </row>
    <row r="69" spans="1:47" s="3" customFormat="1" ht="12.75">
      <c r="A69" s="28"/>
      <c r="B69" s="537"/>
      <c r="C69" s="363"/>
      <c r="D69" s="124"/>
      <c r="E69" s="124"/>
      <c r="F69" s="31"/>
      <c r="G69" s="10"/>
      <c r="H69" s="11"/>
      <c r="I69" s="6"/>
      <c r="J69" s="53"/>
      <c r="K69" s="124"/>
      <c r="L69" s="124"/>
      <c r="M69" s="31"/>
      <c r="N69" s="10"/>
      <c r="O69" s="11"/>
      <c r="P69" s="11"/>
      <c r="Q69" s="53"/>
      <c r="R69" s="124"/>
      <c r="S69" s="124"/>
      <c r="T69" s="31"/>
      <c r="U69" s="10"/>
      <c r="V69" s="6"/>
      <c r="W69" s="11"/>
      <c r="X69" s="53"/>
      <c r="Y69" s="124"/>
      <c r="Z69" s="31"/>
      <c r="AA69" s="10"/>
      <c r="AB69" s="11"/>
      <c r="AC69" s="11"/>
      <c r="AD69" s="53"/>
      <c r="AE69" s="124"/>
      <c r="AF69" s="248"/>
      <c r="AG69" s="13"/>
      <c r="AH69" s="13"/>
      <c r="AI69" s="11"/>
      <c r="AJ69" s="68"/>
      <c r="AK69" s="124"/>
      <c r="AL69" s="116"/>
      <c r="AM69" s="10"/>
      <c r="AN69" s="11"/>
      <c r="AO69" s="11"/>
      <c r="AP69" s="50"/>
      <c r="AQ69" s="67" t="s">
        <v>440</v>
      </c>
      <c r="AR69" s="50"/>
      <c r="AS69" s="6"/>
      <c r="AT69" s="63"/>
      <c r="AU69" s="12"/>
    </row>
    <row r="70" spans="1:47" s="3" customFormat="1" ht="12.75">
      <c r="A70" s="28"/>
      <c r="B70" s="860"/>
      <c r="C70" s="784"/>
      <c r="D70" s="125"/>
      <c r="E70" s="125"/>
      <c r="F70" s="365"/>
      <c r="G70" s="17"/>
      <c r="H70" s="19"/>
      <c r="I70" s="18"/>
      <c r="J70" s="56"/>
      <c r="K70" s="125"/>
      <c r="L70" s="125"/>
      <c r="M70" s="365"/>
      <c r="N70" s="17"/>
      <c r="O70" s="19"/>
      <c r="P70" s="19"/>
      <c r="Q70" s="56"/>
      <c r="R70" s="125"/>
      <c r="S70" s="125"/>
      <c r="T70" s="365"/>
      <c r="U70" s="17"/>
      <c r="V70" s="18"/>
      <c r="W70" s="19"/>
      <c r="X70" s="56"/>
      <c r="Y70" s="125"/>
      <c r="Z70" s="365"/>
      <c r="AA70" s="17"/>
      <c r="AB70" s="19"/>
      <c r="AC70" s="19"/>
      <c r="AD70" s="56"/>
      <c r="AE70" s="125"/>
      <c r="AF70" s="532"/>
      <c r="AG70" s="21"/>
      <c r="AH70" s="21"/>
      <c r="AI70" s="19"/>
      <c r="AJ70" s="69"/>
      <c r="AK70" s="125"/>
      <c r="AL70" s="365"/>
      <c r="AM70" s="17"/>
      <c r="AN70" s="19"/>
      <c r="AO70" s="19"/>
      <c r="AP70" s="51"/>
      <c r="AQ70" s="92" t="s">
        <v>487</v>
      </c>
      <c r="AR70" s="51"/>
      <c r="AS70" s="18"/>
      <c r="AT70" s="64"/>
      <c r="AU70" s="20"/>
    </row>
    <row r="71" spans="1:47" s="3" customFormat="1" ht="12.75">
      <c r="A71" s="28"/>
      <c r="B71" s="537">
        <v>16</v>
      </c>
      <c r="C71" s="363" t="s">
        <v>137</v>
      </c>
      <c r="D71" s="124" t="s">
        <v>137</v>
      </c>
      <c r="E71" s="124"/>
      <c r="F71" s="31" t="s">
        <v>149</v>
      </c>
      <c r="G71" s="10"/>
      <c r="H71" s="11"/>
      <c r="I71" s="6"/>
      <c r="J71" s="53"/>
      <c r="K71" s="124"/>
      <c r="L71" s="124"/>
      <c r="M71" s="31"/>
      <c r="N71" s="10"/>
      <c r="O71" s="11"/>
      <c r="P71" s="6"/>
      <c r="Q71" s="53"/>
      <c r="R71" s="124"/>
      <c r="S71" s="124"/>
      <c r="T71" s="31"/>
      <c r="U71" s="10"/>
      <c r="V71" s="6"/>
      <c r="W71" s="11"/>
      <c r="X71" s="50"/>
      <c r="Y71" s="124"/>
      <c r="Z71" s="31"/>
      <c r="AA71" s="10"/>
      <c r="AB71" s="11"/>
      <c r="AC71" s="11"/>
      <c r="AD71" s="53"/>
      <c r="AE71" s="124"/>
      <c r="AF71" s="248"/>
      <c r="AG71" s="13"/>
      <c r="AH71" s="13"/>
      <c r="AI71" s="11"/>
      <c r="AJ71" s="74"/>
      <c r="AK71" s="124"/>
      <c r="AL71" s="116"/>
      <c r="AM71" s="10"/>
      <c r="AN71" s="11"/>
      <c r="AO71" s="11"/>
      <c r="AP71" s="6"/>
      <c r="AQ71" s="67" t="s">
        <v>436</v>
      </c>
      <c r="AR71" s="50" t="s">
        <v>446</v>
      </c>
      <c r="AS71" s="6"/>
      <c r="AT71" s="63"/>
      <c r="AU71" s="12"/>
    </row>
    <row r="72" spans="1:47" s="3" customFormat="1" ht="12.75">
      <c r="A72" s="28"/>
      <c r="B72" s="537"/>
      <c r="C72" s="363"/>
      <c r="D72" s="124"/>
      <c r="E72" s="124"/>
      <c r="F72" s="31"/>
      <c r="G72" s="10"/>
      <c r="H72" s="11"/>
      <c r="I72" s="6"/>
      <c r="J72" s="53"/>
      <c r="K72" s="124"/>
      <c r="L72" s="124"/>
      <c r="M72" s="31"/>
      <c r="N72" s="10"/>
      <c r="O72" s="11"/>
      <c r="P72" s="6"/>
      <c r="Q72" s="53"/>
      <c r="R72" s="124"/>
      <c r="S72" s="124"/>
      <c r="T72" s="31"/>
      <c r="U72" s="10"/>
      <c r="V72" s="6"/>
      <c r="W72" s="11"/>
      <c r="X72" s="50"/>
      <c r="Y72" s="124"/>
      <c r="Z72" s="31"/>
      <c r="AA72" s="10"/>
      <c r="AB72" s="11"/>
      <c r="AC72" s="11"/>
      <c r="AD72" s="53"/>
      <c r="AE72" s="124"/>
      <c r="AF72" s="248"/>
      <c r="AG72" s="13"/>
      <c r="AH72" s="13"/>
      <c r="AI72" s="11"/>
      <c r="AJ72" s="74"/>
      <c r="AK72" s="124"/>
      <c r="AL72" s="116"/>
      <c r="AM72" s="10"/>
      <c r="AN72" s="11"/>
      <c r="AO72" s="11"/>
      <c r="AP72" s="6"/>
      <c r="AQ72" s="67" t="s">
        <v>422</v>
      </c>
      <c r="AR72" s="50" t="s">
        <v>430</v>
      </c>
      <c r="AS72" s="6"/>
      <c r="AT72" s="63"/>
      <c r="AU72" s="12"/>
    </row>
    <row r="73" spans="1:47" s="3" customFormat="1" ht="12.75">
      <c r="A73" s="28"/>
      <c r="B73" s="860"/>
      <c r="C73" s="784"/>
      <c r="D73" s="125"/>
      <c r="E73" s="125"/>
      <c r="F73" s="365"/>
      <c r="G73" s="17"/>
      <c r="H73" s="19"/>
      <c r="I73" s="18"/>
      <c r="J73" s="56"/>
      <c r="K73" s="125"/>
      <c r="L73" s="125"/>
      <c r="M73" s="365"/>
      <c r="N73" s="17"/>
      <c r="O73" s="19"/>
      <c r="P73" s="18"/>
      <c r="Q73" s="56"/>
      <c r="R73" s="125"/>
      <c r="S73" s="125"/>
      <c r="T73" s="365"/>
      <c r="U73" s="17"/>
      <c r="V73" s="18"/>
      <c r="W73" s="19"/>
      <c r="X73" s="51"/>
      <c r="Y73" s="125"/>
      <c r="Z73" s="365"/>
      <c r="AA73" s="17"/>
      <c r="AB73" s="19"/>
      <c r="AC73" s="19"/>
      <c r="AD73" s="56"/>
      <c r="AE73" s="125"/>
      <c r="AF73" s="532"/>
      <c r="AG73" s="21"/>
      <c r="AH73" s="21"/>
      <c r="AI73" s="19"/>
      <c r="AJ73" s="192"/>
      <c r="AK73" s="125"/>
      <c r="AL73" s="365"/>
      <c r="AM73" s="17"/>
      <c r="AN73" s="19"/>
      <c r="AO73" s="19"/>
      <c r="AP73" s="18"/>
      <c r="AQ73" s="92" t="s">
        <v>492</v>
      </c>
      <c r="AR73" s="51"/>
      <c r="AS73" s="18"/>
      <c r="AT73" s="64"/>
      <c r="AU73" s="20"/>
    </row>
    <row r="74" spans="1:47" s="3" customFormat="1" ht="12.75">
      <c r="A74" s="8"/>
      <c r="B74" s="44">
        <v>17</v>
      </c>
      <c r="C74" s="363" t="s">
        <v>140</v>
      </c>
      <c r="D74" s="124"/>
      <c r="E74" s="124"/>
      <c r="F74" s="31"/>
      <c r="G74" s="10"/>
      <c r="H74" s="11"/>
      <c r="I74" s="6"/>
      <c r="J74" s="53"/>
      <c r="K74" s="124"/>
      <c r="L74" s="124"/>
      <c r="M74" s="31"/>
      <c r="N74" s="10"/>
      <c r="O74" s="11"/>
      <c r="P74" s="6"/>
      <c r="Q74" s="53"/>
      <c r="R74" s="124" t="s">
        <v>140</v>
      </c>
      <c r="S74" s="124"/>
      <c r="T74" s="1464" t="s">
        <v>702</v>
      </c>
      <c r="U74" s="10"/>
      <c r="V74" s="6"/>
      <c r="W74" s="11"/>
      <c r="X74" s="50"/>
      <c r="Y74" s="124"/>
      <c r="Z74" s="31"/>
      <c r="AA74" s="10"/>
      <c r="AB74" s="11"/>
      <c r="AC74" s="11"/>
      <c r="AD74" s="53"/>
      <c r="AE74" s="124"/>
      <c r="AF74" s="248"/>
      <c r="AG74" s="13"/>
      <c r="AH74" s="13"/>
      <c r="AI74" s="11"/>
      <c r="AJ74" s="74"/>
      <c r="AK74" s="124"/>
      <c r="AL74" s="116"/>
      <c r="AM74" s="10"/>
      <c r="AN74" s="11"/>
      <c r="AO74" s="11"/>
      <c r="AP74" s="6"/>
      <c r="AQ74" s="67" t="s">
        <v>294</v>
      </c>
      <c r="AR74" s="173" t="s">
        <v>490</v>
      </c>
      <c r="AS74" s="6"/>
      <c r="AT74" s="63"/>
      <c r="AU74" s="12"/>
    </row>
    <row r="75" spans="1:47" s="6" customFormat="1" ht="12.75">
      <c r="A75" s="8"/>
      <c r="B75" s="538"/>
      <c r="C75" s="363"/>
      <c r="D75" s="124"/>
      <c r="E75" s="124"/>
      <c r="F75" s="31"/>
      <c r="G75" s="10"/>
      <c r="H75" s="11"/>
      <c r="J75" s="53"/>
      <c r="K75" s="124"/>
      <c r="L75" s="124"/>
      <c r="M75" s="31"/>
      <c r="N75" s="10"/>
      <c r="O75" s="11"/>
      <c r="Q75" s="53"/>
      <c r="R75" s="124"/>
      <c r="S75" s="124"/>
      <c r="T75" s="31"/>
      <c r="U75" s="10"/>
      <c r="W75" s="11"/>
      <c r="X75" s="50"/>
      <c r="Y75" s="124"/>
      <c r="Z75" s="31"/>
      <c r="AA75" s="10"/>
      <c r="AB75" s="11"/>
      <c r="AC75" s="11"/>
      <c r="AD75" s="53"/>
      <c r="AE75" s="124"/>
      <c r="AF75" s="248"/>
      <c r="AG75" s="13"/>
      <c r="AH75" s="13"/>
      <c r="AI75" s="11"/>
      <c r="AJ75" s="74"/>
      <c r="AK75" s="124"/>
      <c r="AL75" s="31"/>
      <c r="AM75" s="10"/>
      <c r="AN75" s="11"/>
      <c r="AO75" s="11"/>
      <c r="AQ75" s="67" t="s">
        <v>429</v>
      </c>
      <c r="AR75" s="50" t="s">
        <v>425</v>
      </c>
      <c r="AT75" s="63"/>
      <c r="AU75" s="12"/>
    </row>
    <row r="76" spans="1:47" s="3" customFormat="1" ht="12.75">
      <c r="A76" s="8"/>
      <c r="B76" s="1099"/>
      <c r="C76" s="784"/>
      <c r="D76" s="125"/>
      <c r="E76" s="125"/>
      <c r="F76" s="365"/>
      <c r="G76" s="17"/>
      <c r="H76" s="19"/>
      <c r="I76" s="18"/>
      <c r="J76" s="56"/>
      <c r="K76" s="125"/>
      <c r="L76" s="125"/>
      <c r="M76" s="365"/>
      <c r="N76" s="17"/>
      <c r="O76" s="19"/>
      <c r="P76" s="18"/>
      <c r="Q76" s="56"/>
      <c r="R76" s="125"/>
      <c r="S76" s="125"/>
      <c r="T76" s="365"/>
      <c r="U76" s="17"/>
      <c r="V76" s="18"/>
      <c r="W76" s="19"/>
      <c r="X76" s="51"/>
      <c r="Y76" s="125"/>
      <c r="Z76" s="365"/>
      <c r="AA76" s="17"/>
      <c r="AB76" s="19"/>
      <c r="AC76" s="19"/>
      <c r="AD76" s="56"/>
      <c r="AE76" s="125"/>
      <c r="AF76" s="532"/>
      <c r="AG76" s="21"/>
      <c r="AH76" s="21"/>
      <c r="AI76" s="19"/>
      <c r="AJ76" s="192"/>
      <c r="AK76" s="125"/>
      <c r="AL76" s="365"/>
      <c r="AM76" s="17"/>
      <c r="AN76" s="19"/>
      <c r="AO76" s="19"/>
      <c r="AP76" s="18"/>
      <c r="AQ76" s="92" t="s">
        <v>488</v>
      </c>
      <c r="AR76" s="51"/>
      <c r="AS76" s="18"/>
      <c r="AT76" s="64"/>
      <c r="AU76" s="20"/>
    </row>
    <row r="77" spans="1:47" s="3" customFormat="1" ht="12.75">
      <c r="A77" s="8"/>
      <c r="B77" s="44">
        <v>18</v>
      </c>
      <c r="C77" s="363" t="s">
        <v>142</v>
      </c>
      <c r="D77" s="124"/>
      <c r="E77" s="124"/>
      <c r="F77" s="31"/>
      <c r="G77" s="551"/>
      <c r="H77" s="555"/>
      <c r="I77" s="558"/>
      <c r="J77" s="556"/>
      <c r="K77" s="124"/>
      <c r="L77" s="124"/>
      <c r="M77" s="31"/>
      <c r="N77" s="10"/>
      <c r="O77" s="11"/>
      <c r="P77" s="6"/>
      <c r="Q77" s="53"/>
      <c r="R77" s="124"/>
      <c r="S77" s="124"/>
      <c r="T77" s="31"/>
      <c r="U77" s="10"/>
      <c r="V77" s="6"/>
      <c r="W77" s="11"/>
      <c r="X77" s="50"/>
      <c r="Y77" s="124" t="s">
        <v>142</v>
      </c>
      <c r="Z77" s="31" t="s">
        <v>551</v>
      </c>
      <c r="AA77" s="10"/>
      <c r="AB77" s="11"/>
      <c r="AC77" s="11"/>
      <c r="AD77" s="53"/>
      <c r="AE77" s="124"/>
      <c r="AF77" s="248"/>
      <c r="AG77" s="13"/>
      <c r="AH77" s="13"/>
      <c r="AI77" s="11"/>
      <c r="AJ77" s="74"/>
      <c r="AK77" s="124"/>
      <c r="AL77" s="116"/>
      <c r="AM77" s="10"/>
      <c r="AN77" s="11"/>
      <c r="AO77" s="11"/>
      <c r="AP77" s="6"/>
      <c r="AQ77" s="67" t="s">
        <v>420</v>
      </c>
      <c r="AR77" s="50" t="s">
        <v>440</v>
      </c>
      <c r="AS77" s="6"/>
      <c r="AT77" s="63"/>
      <c r="AU77" s="12"/>
    </row>
    <row r="78" spans="1:47" s="3" customFormat="1" ht="12.75">
      <c r="A78" s="8"/>
      <c r="B78" s="44"/>
      <c r="C78" s="363"/>
      <c r="D78" s="124"/>
      <c r="E78" s="124"/>
      <c r="F78" s="31"/>
      <c r="G78" s="551"/>
      <c r="H78" s="552"/>
      <c r="I78" s="553"/>
      <c r="J78" s="554"/>
      <c r="K78" s="124"/>
      <c r="L78" s="124"/>
      <c r="M78" s="31"/>
      <c r="N78" s="10"/>
      <c r="O78" s="11"/>
      <c r="P78" s="6"/>
      <c r="Q78" s="53"/>
      <c r="R78" s="124"/>
      <c r="S78" s="124"/>
      <c r="T78" s="31"/>
      <c r="U78" s="10"/>
      <c r="V78" s="6"/>
      <c r="W78" s="11"/>
      <c r="X78" s="50"/>
      <c r="Y78" s="124"/>
      <c r="Z78" s="31"/>
      <c r="AA78" s="10"/>
      <c r="AB78" s="11"/>
      <c r="AC78" s="11"/>
      <c r="AD78" s="53"/>
      <c r="AE78" s="124"/>
      <c r="AF78" s="248"/>
      <c r="AG78" s="13"/>
      <c r="AH78" s="13"/>
      <c r="AI78" s="11"/>
      <c r="AJ78" s="74"/>
      <c r="AK78" s="124"/>
      <c r="AL78" s="116"/>
      <c r="AM78" s="10"/>
      <c r="AN78" s="11"/>
      <c r="AO78" s="11"/>
      <c r="AP78" s="6"/>
      <c r="AQ78" s="67"/>
      <c r="AR78" s="50"/>
      <c r="AS78" s="6"/>
      <c r="AT78" s="63"/>
      <c r="AU78" s="12"/>
    </row>
    <row r="79" spans="1:47" s="3" customFormat="1" ht="12.75">
      <c r="A79" s="8"/>
      <c r="B79" s="44"/>
      <c r="C79" s="363"/>
      <c r="D79" s="124"/>
      <c r="E79" s="124"/>
      <c r="F79" s="31"/>
      <c r="G79" s="551"/>
      <c r="H79" s="552"/>
      <c r="I79" s="553"/>
      <c r="J79" s="554"/>
      <c r="K79" s="124"/>
      <c r="L79" s="124"/>
      <c r="M79" s="31"/>
      <c r="N79" s="10"/>
      <c r="O79" s="11"/>
      <c r="P79" s="6"/>
      <c r="Q79" s="53"/>
      <c r="R79" s="124"/>
      <c r="S79" s="124"/>
      <c r="T79" s="31"/>
      <c r="U79" s="10"/>
      <c r="V79" s="6"/>
      <c r="W79" s="11"/>
      <c r="X79" s="50"/>
      <c r="Y79" s="124"/>
      <c r="Z79" s="31"/>
      <c r="AA79" s="10"/>
      <c r="AB79" s="11"/>
      <c r="AC79" s="11"/>
      <c r="AD79" s="53"/>
      <c r="AE79" s="124"/>
      <c r="AF79" s="248"/>
      <c r="AG79" s="13"/>
      <c r="AH79" s="13"/>
      <c r="AI79" s="11"/>
      <c r="AJ79" s="74"/>
      <c r="AK79" s="124"/>
      <c r="AL79" s="116"/>
      <c r="AM79" s="10"/>
      <c r="AN79" s="11"/>
      <c r="AO79" s="11"/>
      <c r="AP79" s="6"/>
      <c r="AQ79" s="67" t="s">
        <v>294</v>
      </c>
      <c r="AR79" s="50" t="s">
        <v>477</v>
      </c>
      <c r="AS79" s="6"/>
      <c r="AT79" s="63"/>
      <c r="AU79" s="12"/>
    </row>
    <row r="80" spans="1:47" s="18" customFormat="1" ht="12.75">
      <c r="A80" s="8"/>
      <c r="B80" s="786"/>
      <c r="C80" s="784"/>
      <c r="D80" s="125"/>
      <c r="E80" s="125"/>
      <c r="F80" s="365"/>
      <c r="G80" s="568"/>
      <c r="H80" s="570"/>
      <c r="I80" s="569"/>
      <c r="J80" s="571"/>
      <c r="K80" s="125"/>
      <c r="L80" s="125"/>
      <c r="M80" s="532"/>
      <c r="N80" s="30"/>
      <c r="O80" s="19"/>
      <c r="Q80" s="56"/>
      <c r="R80" s="125"/>
      <c r="S80" s="125"/>
      <c r="T80" s="365"/>
      <c r="U80" s="17"/>
      <c r="W80" s="19"/>
      <c r="X80" s="51"/>
      <c r="Y80" s="125"/>
      <c r="Z80" s="365"/>
      <c r="AA80" s="17"/>
      <c r="AB80" s="19"/>
      <c r="AC80" s="19"/>
      <c r="AD80" s="56"/>
      <c r="AE80" s="125"/>
      <c r="AF80" s="532"/>
      <c r="AG80" s="21"/>
      <c r="AH80" s="21"/>
      <c r="AI80" s="19"/>
      <c r="AJ80" s="192"/>
      <c r="AK80" s="125"/>
      <c r="AL80" s="365"/>
      <c r="AM80" s="17"/>
      <c r="AN80" s="19"/>
      <c r="AO80" s="19"/>
      <c r="AQ80" s="92" t="s">
        <v>421</v>
      </c>
      <c r="AR80" s="51" t="s">
        <v>488</v>
      </c>
      <c r="AT80" s="64"/>
      <c r="AU80" s="20"/>
    </row>
    <row r="81" spans="1:47" s="3" customFormat="1" ht="12.75">
      <c r="A81" s="8"/>
      <c r="B81" s="44">
        <v>19</v>
      </c>
      <c r="C81" s="363" t="s">
        <v>144</v>
      </c>
      <c r="D81" s="233" t="s">
        <v>144</v>
      </c>
      <c r="E81" s="233"/>
      <c r="F81" s="2033" t="s">
        <v>538</v>
      </c>
      <c r="G81" s="557" t="s">
        <v>69</v>
      </c>
      <c r="H81" s="1455"/>
      <c r="I81" s="1456"/>
      <c r="J81" s="556"/>
      <c r="K81" s="284" t="s">
        <v>144</v>
      </c>
      <c r="L81" s="284"/>
      <c r="M81" s="534" t="s">
        <v>545</v>
      </c>
      <c r="N81" s="634"/>
      <c r="O81" s="619"/>
      <c r="P81" s="619"/>
      <c r="Q81" s="620"/>
      <c r="R81" s="284"/>
      <c r="S81" s="284"/>
      <c r="T81" s="115"/>
      <c r="U81" s="547"/>
      <c r="V81" s="549"/>
      <c r="W81" s="548"/>
      <c r="X81" s="550"/>
      <c r="Y81" s="124"/>
      <c r="Z81" s="31"/>
      <c r="AA81" s="10"/>
      <c r="AB81" s="11"/>
      <c r="AC81" s="11"/>
      <c r="AD81" s="53"/>
      <c r="AE81" s="124"/>
      <c r="AF81" s="248"/>
      <c r="AG81" s="13"/>
      <c r="AH81" s="13"/>
      <c r="AI81" s="11"/>
      <c r="AJ81" s="74"/>
      <c r="AK81" s="124" t="s">
        <v>144</v>
      </c>
      <c r="AL81" s="534" t="s">
        <v>246</v>
      </c>
      <c r="AM81" s="10"/>
      <c r="AN81" s="11"/>
      <c r="AO81" s="11"/>
      <c r="AP81" s="62"/>
      <c r="AQ81" s="202" t="s">
        <v>294</v>
      </c>
      <c r="AR81" s="54"/>
      <c r="AS81" s="62"/>
      <c r="AT81" s="65"/>
      <c r="AU81" s="168"/>
    </row>
    <row r="82" spans="1:47" s="3" customFormat="1" ht="12.75">
      <c r="A82" s="8"/>
      <c r="B82" s="284"/>
      <c r="C82" s="363"/>
      <c r="D82" s="124"/>
      <c r="E82" s="124"/>
      <c r="F82" s="1151" t="s">
        <v>268</v>
      </c>
      <c r="G82" s="551">
        <v>1900</v>
      </c>
      <c r="H82" s="552" t="s">
        <v>146</v>
      </c>
      <c r="I82" s="553">
        <v>19</v>
      </c>
      <c r="J82" s="986">
        <v>500</v>
      </c>
      <c r="K82" s="124"/>
      <c r="L82" s="124"/>
      <c r="M82" s="369"/>
      <c r="N82" s="973"/>
      <c r="O82" s="613"/>
      <c r="P82" s="613"/>
      <c r="Q82" s="614"/>
      <c r="R82" s="124"/>
      <c r="S82" s="124"/>
      <c r="T82" s="31"/>
      <c r="U82" s="547"/>
      <c r="V82" s="549"/>
      <c r="W82" s="548"/>
      <c r="X82" s="592"/>
      <c r="Y82" s="124"/>
      <c r="Z82" s="31"/>
      <c r="AA82" s="10"/>
      <c r="AB82" s="11"/>
      <c r="AC82" s="11"/>
      <c r="AD82" s="53"/>
      <c r="AE82" s="124"/>
      <c r="AF82" s="248"/>
      <c r="AG82" s="13"/>
      <c r="AH82" s="13"/>
      <c r="AI82" s="11"/>
      <c r="AJ82" s="74"/>
      <c r="AK82" s="124"/>
      <c r="AL82" s="248"/>
      <c r="AM82" s="10"/>
      <c r="AN82" s="11"/>
      <c r="AO82" s="11"/>
      <c r="AP82" s="62"/>
      <c r="AQ82" s="202" t="s">
        <v>297</v>
      </c>
      <c r="AR82" s="54"/>
      <c r="AS82" s="62"/>
      <c r="AT82" s="65"/>
      <c r="AU82" s="168"/>
    </row>
    <row r="83" spans="1:47" s="3" customFormat="1" ht="12.75">
      <c r="A83" s="8"/>
      <c r="B83" s="284"/>
      <c r="C83" s="363"/>
      <c r="D83" s="124"/>
      <c r="E83" s="124"/>
      <c r="F83" s="31"/>
      <c r="G83" s="551" t="s">
        <v>195</v>
      </c>
      <c r="H83" s="552"/>
      <c r="I83" s="553"/>
      <c r="J83" s="986"/>
      <c r="K83" s="124"/>
      <c r="L83" s="124"/>
      <c r="M83" s="369"/>
      <c r="N83" s="973"/>
      <c r="O83" s="613"/>
      <c r="P83" s="621"/>
      <c r="Q83" s="982"/>
      <c r="R83" s="124"/>
      <c r="S83" s="124"/>
      <c r="T83" s="31"/>
      <c r="U83" s="547"/>
      <c r="V83" s="549"/>
      <c r="W83" s="548"/>
      <c r="X83" s="592"/>
      <c r="Y83" s="124"/>
      <c r="Z83" s="31"/>
      <c r="AA83" s="10"/>
      <c r="AB83" s="11"/>
      <c r="AC83" s="11"/>
      <c r="AD83" s="53"/>
      <c r="AE83" s="124"/>
      <c r="AF83" s="248"/>
      <c r="AG83" s="13"/>
      <c r="AH83" s="13"/>
      <c r="AI83" s="11"/>
      <c r="AJ83" s="74"/>
      <c r="AK83" s="124"/>
      <c r="AL83" s="31"/>
      <c r="AM83" s="10"/>
      <c r="AN83" s="11"/>
      <c r="AO83" s="11"/>
      <c r="AP83" s="62"/>
      <c r="AQ83" s="202"/>
      <c r="AR83" s="54"/>
      <c r="AS83" s="62"/>
      <c r="AT83" s="65"/>
      <c r="AU83" s="168"/>
    </row>
    <row r="84" spans="1:47" s="3" customFormat="1" ht="12.75">
      <c r="A84" s="8"/>
      <c r="B84" s="860"/>
      <c r="C84" s="784"/>
      <c r="D84" s="125"/>
      <c r="E84" s="125"/>
      <c r="F84" s="365"/>
      <c r="G84" s="568" t="s">
        <v>413</v>
      </c>
      <c r="H84" s="570" t="s">
        <v>411</v>
      </c>
      <c r="I84" s="569">
        <v>20</v>
      </c>
      <c r="J84" s="571">
        <v>150</v>
      </c>
      <c r="K84" s="250"/>
      <c r="L84" s="135"/>
      <c r="M84" s="370"/>
      <c r="N84" s="1071"/>
      <c r="O84" s="565"/>
      <c r="P84" s="566"/>
      <c r="Q84" s="567"/>
      <c r="R84" s="125"/>
      <c r="S84" s="125"/>
      <c r="T84" s="365"/>
      <c r="U84" s="17"/>
      <c r="V84" s="18"/>
      <c r="W84" s="19"/>
      <c r="X84" s="51"/>
      <c r="Y84" s="125"/>
      <c r="Z84" s="365"/>
      <c r="AA84" s="17"/>
      <c r="AB84" s="19"/>
      <c r="AC84" s="19"/>
      <c r="AD84" s="56"/>
      <c r="AE84" s="125"/>
      <c r="AF84" s="532"/>
      <c r="AG84" s="21"/>
      <c r="AH84" s="21"/>
      <c r="AI84" s="19"/>
      <c r="AJ84" s="192"/>
      <c r="AK84" s="125"/>
      <c r="AL84" s="365"/>
      <c r="AM84" s="17"/>
      <c r="AN84" s="19"/>
      <c r="AO84" s="19"/>
      <c r="AP84" s="18"/>
      <c r="AQ84" s="92"/>
      <c r="AR84" s="51"/>
      <c r="AS84" s="18"/>
      <c r="AT84" s="64"/>
      <c r="AU84" s="20"/>
    </row>
    <row r="85" spans="1:47" s="3" customFormat="1" ht="12.75">
      <c r="A85" s="8"/>
      <c r="B85" s="284">
        <v>20</v>
      </c>
      <c r="C85" s="363" t="s">
        <v>148</v>
      </c>
      <c r="D85" s="124"/>
      <c r="E85" s="124"/>
      <c r="F85" s="31"/>
      <c r="G85" s="551"/>
      <c r="H85" s="1455"/>
      <c r="I85" s="1456"/>
      <c r="J85" s="556"/>
      <c r="K85" s="252"/>
      <c r="L85" s="124"/>
      <c r="M85" s="31"/>
      <c r="N85" s="10"/>
      <c r="O85" s="94"/>
      <c r="P85" s="94"/>
      <c r="Q85" s="96"/>
      <c r="R85" s="284" t="s">
        <v>148</v>
      </c>
      <c r="S85" s="284"/>
      <c r="T85" s="1151" t="s">
        <v>321</v>
      </c>
      <c r="U85" s="547" t="s">
        <v>186</v>
      </c>
      <c r="V85" s="549"/>
      <c r="W85" s="548"/>
      <c r="X85" s="550"/>
      <c r="Y85" s="124"/>
      <c r="Z85" s="31"/>
      <c r="AA85" s="10"/>
      <c r="AB85" s="11"/>
      <c r="AC85" s="11"/>
      <c r="AD85" s="53"/>
      <c r="AE85" s="124"/>
      <c r="AF85" s="248"/>
      <c r="AG85" s="13"/>
      <c r="AH85" s="13"/>
      <c r="AI85" s="11"/>
      <c r="AJ85" s="74"/>
      <c r="AK85" s="124" t="s">
        <v>148</v>
      </c>
      <c r="AL85" s="534" t="s">
        <v>150</v>
      </c>
      <c r="AM85" s="10" t="s">
        <v>646</v>
      </c>
      <c r="AN85" s="11" t="s">
        <v>647</v>
      </c>
      <c r="AO85" s="11">
        <v>20</v>
      </c>
      <c r="AP85" s="62" t="s">
        <v>343</v>
      </c>
      <c r="AQ85" s="67" t="s">
        <v>439</v>
      </c>
      <c r="AR85" s="50"/>
      <c r="AS85" s="50"/>
      <c r="AT85" s="63"/>
      <c r="AU85" s="12"/>
    </row>
    <row r="86" spans="1:47" s="3" customFormat="1" ht="12.75">
      <c r="A86" s="8"/>
      <c r="B86" s="284"/>
      <c r="C86" s="363"/>
      <c r="D86" s="124"/>
      <c r="E86" s="124"/>
      <c r="F86" s="31"/>
      <c r="G86" s="551"/>
      <c r="H86" s="552"/>
      <c r="I86" s="553"/>
      <c r="J86" s="986"/>
      <c r="K86" s="252"/>
      <c r="L86" s="134"/>
      <c r="M86" s="369"/>
      <c r="N86" s="10"/>
      <c r="O86" s="11"/>
      <c r="P86" s="11"/>
      <c r="Q86" s="53"/>
      <c r="R86" s="124"/>
      <c r="S86" s="124"/>
      <c r="T86" s="31"/>
      <c r="U86" s="547" t="s">
        <v>154</v>
      </c>
      <c r="V86" s="549" t="s">
        <v>411</v>
      </c>
      <c r="W86" s="548">
        <v>16</v>
      </c>
      <c r="X86" s="592">
        <v>150</v>
      </c>
      <c r="Y86" s="124"/>
      <c r="Z86" s="31"/>
      <c r="AA86" s="10"/>
      <c r="AB86" s="11"/>
      <c r="AC86" s="11"/>
      <c r="AD86" s="53"/>
      <c r="AE86" s="124"/>
      <c r="AF86" s="248"/>
      <c r="AG86" s="13"/>
      <c r="AH86" s="13"/>
      <c r="AI86" s="11"/>
      <c r="AJ86" s="74"/>
      <c r="AK86" s="124"/>
      <c r="AL86" s="31"/>
      <c r="AM86" s="10"/>
      <c r="AN86" s="11"/>
      <c r="AO86" s="11"/>
      <c r="AP86" s="6"/>
      <c r="AQ86" s="67" t="s">
        <v>424</v>
      </c>
      <c r="AR86" s="50"/>
      <c r="AS86" s="50"/>
      <c r="AT86" s="63"/>
      <c r="AU86" s="12"/>
    </row>
    <row r="87" spans="1:47" s="3" customFormat="1" ht="12.75">
      <c r="A87" s="8"/>
      <c r="B87" s="284"/>
      <c r="C87" s="363"/>
      <c r="D87" s="124"/>
      <c r="E87" s="124"/>
      <c r="F87" s="31"/>
      <c r="G87" s="551"/>
      <c r="H87" s="552"/>
      <c r="I87" s="553"/>
      <c r="J87" s="986"/>
      <c r="K87" s="124"/>
      <c r="L87" s="124"/>
      <c r="M87" s="31"/>
      <c r="N87" s="156"/>
      <c r="O87" s="277"/>
      <c r="P87" s="276"/>
      <c r="Q87" s="278"/>
      <c r="R87" s="124"/>
      <c r="S87" s="124"/>
      <c r="T87" s="31"/>
      <c r="U87" s="10"/>
      <c r="V87" s="6"/>
      <c r="W87" s="11"/>
      <c r="X87" s="50"/>
      <c r="Y87" s="124"/>
      <c r="Z87" s="31"/>
      <c r="AA87" s="10"/>
      <c r="AB87" s="11"/>
      <c r="AC87" s="11"/>
      <c r="AD87" s="53"/>
      <c r="AE87" s="124"/>
      <c r="AF87" s="248"/>
      <c r="AG87" s="13"/>
      <c r="AH87" s="13"/>
      <c r="AI87" s="11"/>
      <c r="AJ87" s="74"/>
      <c r="AK87" s="124"/>
      <c r="AL87" s="31"/>
      <c r="AM87" s="10"/>
      <c r="AN87" s="11"/>
      <c r="AO87" s="11"/>
      <c r="AP87" s="6"/>
      <c r="AQ87" s="67"/>
      <c r="AR87" s="50"/>
      <c r="AS87" s="50"/>
      <c r="AT87" s="63"/>
      <c r="AU87" s="12"/>
    </row>
    <row r="88" spans="1:47" s="3" customFormat="1" ht="13.5" thickBot="1">
      <c r="A88" s="8"/>
      <c r="B88" s="1059"/>
      <c r="C88" s="825"/>
      <c r="D88" s="126"/>
      <c r="E88" s="126"/>
      <c r="F88" s="366"/>
      <c r="G88" s="588"/>
      <c r="H88" s="589"/>
      <c r="I88" s="590"/>
      <c r="J88" s="591"/>
      <c r="K88" s="133"/>
      <c r="L88" s="126"/>
      <c r="M88" s="366"/>
      <c r="N88" s="299"/>
      <c r="O88" s="300"/>
      <c r="P88" s="301"/>
      <c r="Q88" s="302"/>
      <c r="R88" s="126"/>
      <c r="S88" s="126"/>
      <c r="T88" s="366"/>
      <c r="U88" s="78"/>
      <c r="V88" s="77"/>
      <c r="W88" s="79"/>
      <c r="X88" s="80"/>
      <c r="Y88" s="126"/>
      <c r="Z88" s="366"/>
      <c r="AA88" s="78"/>
      <c r="AB88" s="79"/>
      <c r="AC88" s="79"/>
      <c r="AD88" s="76"/>
      <c r="AE88" s="126"/>
      <c r="AF88" s="533"/>
      <c r="AG88" s="81"/>
      <c r="AH88" s="81"/>
      <c r="AI88" s="79"/>
      <c r="AJ88" s="193"/>
      <c r="AK88" s="126"/>
      <c r="AL88" s="366"/>
      <c r="AM88" s="78"/>
      <c r="AN88" s="79"/>
      <c r="AO88" s="79"/>
      <c r="AP88" s="77"/>
      <c r="AQ88" s="87"/>
      <c r="AR88" s="80"/>
      <c r="AS88" s="80"/>
      <c r="AT88" s="83"/>
      <c r="AU88" s="84"/>
    </row>
    <row r="89" spans="1:47" s="3" customFormat="1" ht="13.5" thickTop="1">
      <c r="A89" s="8"/>
      <c r="B89" s="44">
        <v>21</v>
      </c>
      <c r="C89" s="363" t="s">
        <v>151</v>
      </c>
      <c r="D89" s="124"/>
      <c r="E89" s="124"/>
      <c r="F89" s="31"/>
      <c r="G89" s="10"/>
      <c r="H89" s="11"/>
      <c r="I89" s="6"/>
      <c r="J89" s="264"/>
      <c r="K89" s="124"/>
      <c r="L89" s="124"/>
      <c r="M89" s="31"/>
      <c r="N89" s="10"/>
      <c r="O89" s="11"/>
      <c r="P89" s="6"/>
      <c r="Q89" s="53"/>
      <c r="R89" s="124"/>
      <c r="S89" s="124"/>
      <c r="T89" s="31"/>
      <c r="U89" s="10"/>
      <c r="V89" s="6"/>
      <c r="W89" s="11"/>
      <c r="X89" s="50"/>
      <c r="Y89" s="124"/>
      <c r="Z89" s="31"/>
      <c r="AA89" s="10"/>
      <c r="AB89" s="11"/>
      <c r="AC89" s="11"/>
      <c r="AD89" s="53"/>
      <c r="AE89" s="124" t="s">
        <v>151</v>
      </c>
      <c r="AF89" s="248" t="s">
        <v>315</v>
      </c>
      <c r="AG89" s="634" t="s">
        <v>402</v>
      </c>
      <c r="AH89" s="635"/>
      <c r="AI89" s="608"/>
      <c r="AJ89" s="636"/>
      <c r="AK89" s="124"/>
      <c r="AL89" s="116"/>
      <c r="AM89" s="10"/>
      <c r="AN89" s="11"/>
      <c r="AO89" s="11"/>
      <c r="AP89" s="6"/>
      <c r="AQ89" s="67" t="s">
        <v>449</v>
      </c>
      <c r="AR89" s="50" t="s">
        <v>426</v>
      </c>
      <c r="AS89" s="50"/>
      <c r="AT89" s="63"/>
      <c r="AU89" s="12"/>
    </row>
    <row r="90" spans="1:47" s="3" customFormat="1" ht="12.75">
      <c r="A90" s="8"/>
      <c r="B90" s="44"/>
      <c r="C90" s="363"/>
      <c r="D90" s="124"/>
      <c r="E90" s="124"/>
      <c r="F90" s="31"/>
      <c r="G90" s="10"/>
      <c r="H90" s="11"/>
      <c r="I90" s="6"/>
      <c r="J90" s="264"/>
      <c r="K90" s="124"/>
      <c r="L90" s="124"/>
      <c r="M90" s="31"/>
      <c r="N90" s="10"/>
      <c r="O90" s="11"/>
      <c r="P90" s="6"/>
      <c r="Q90" s="53"/>
      <c r="R90" s="124"/>
      <c r="S90" s="124"/>
      <c r="T90" s="31"/>
      <c r="U90" s="10"/>
      <c r="V90" s="6"/>
      <c r="W90" s="11"/>
      <c r="X90" s="50"/>
      <c r="Y90" s="124"/>
      <c r="Z90" s="31"/>
      <c r="AA90" s="10"/>
      <c r="AB90" s="11"/>
      <c r="AC90" s="11"/>
      <c r="AD90" s="53"/>
      <c r="AE90" s="124"/>
      <c r="AF90" s="248"/>
      <c r="AG90" s="634" t="s">
        <v>162</v>
      </c>
      <c r="AH90" s="635" t="s">
        <v>410</v>
      </c>
      <c r="AI90" s="608">
        <v>16</v>
      </c>
      <c r="AJ90" s="636">
        <v>100</v>
      </c>
      <c r="AK90" s="124"/>
      <c r="AL90" s="116"/>
      <c r="AM90" s="10"/>
      <c r="AN90" s="11"/>
      <c r="AO90" s="11"/>
      <c r="AP90" s="6"/>
      <c r="AQ90" s="67" t="s">
        <v>431</v>
      </c>
      <c r="AR90" s="50"/>
      <c r="AS90" s="50"/>
      <c r="AT90" s="63"/>
      <c r="AU90" s="12"/>
    </row>
    <row r="91" spans="1:47" s="3" customFormat="1" ht="12.75">
      <c r="A91" s="8"/>
      <c r="B91" s="1099"/>
      <c r="C91" s="784"/>
      <c r="D91" s="125"/>
      <c r="E91" s="125"/>
      <c r="F91" s="365"/>
      <c r="G91" s="17"/>
      <c r="H91" s="19"/>
      <c r="I91" s="18"/>
      <c r="J91" s="267"/>
      <c r="K91" s="125"/>
      <c r="L91" s="125"/>
      <c r="M91" s="365"/>
      <c r="N91" s="17"/>
      <c r="O91" s="19"/>
      <c r="P91" s="18"/>
      <c r="Q91" s="56"/>
      <c r="R91" s="125"/>
      <c r="S91" s="125"/>
      <c r="T91" s="365"/>
      <c r="U91" s="17"/>
      <c r="V91" s="18"/>
      <c r="W91" s="19"/>
      <c r="X91" s="51"/>
      <c r="Y91" s="125"/>
      <c r="Z91" s="365"/>
      <c r="AA91" s="17"/>
      <c r="AB91" s="19"/>
      <c r="AC91" s="19"/>
      <c r="AD91" s="56"/>
      <c r="AE91" s="125"/>
      <c r="AF91" s="532"/>
      <c r="AG91" s="21"/>
      <c r="AH91" s="21"/>
      <c r="AI91" s="19"/>
      <c r="AJ91" s="192"/>
      <c r="AK91" s="125"/>
      <c r="AL91" s="365"/>
      <c r="AM91" s="17"/>
      <c r="AN91" s="19"/>
      <c r="AO91" s="19"/>
      <c r="AP91" s="18"/>
      <c r="AQ91" s="92" t="s">
        <v>480</v>
      </c>
      <c r="AR91" s="51"/>
      <c r="AS91" s="51"/>
      <c r="AT91" s="64"/>
      <c r="AU91" s="20"/>
    </row>
    <row r="92" spans="1:47" s="3" customFormat="1" ht="12.75">
      <c r="A92" s="8"/>
      <c r="B92" s="44">
        <v>22</v>
      </c>
      <c r="C92" s="363" t="s">
        <v>134</v>
      </c>
      <c r="D92" s="124"/>
      <c r="E92" s="124"/>
      <c r="F92" s="31"/>
      <c r="G92" s="10"/>
      <c r="H92" s="11"/>
      <c r="I92" s="6"/>
      <c r="J92" s="264"/>
      <c r="K92" s="124"/>
      <c r="L92" s="124"/>
      <c r="M92" s="31"/>
      <c r="N92" s="10"/>
      <c r="O92" s="11"/>
      <c r="P92" s="6"/>
      <c r="Q92" s="53"/>
      <c r="R92" s="124" t="s">
        <v>134</v>
      </c>
      <c r="S92" s="124"/>
      <c r="T92" s="116" t="s">
        <v>396</v>
      </c>
      <c r="U92" s="10"/>
      <c r="V92" s="6"/>
      <c r="W92" s="11"/>
      <c r="X92" s="50"/>
      <c r="Y92" s="124"/>
      <c r="Z92" s="31"/>
      <c r="AA92" s="10"/>
      <c r="AB92" s="11"/>
      <c r="AC92" s="11"/>
      <c r="AD92" s="53"/>
      <c r="AE92" s="124"/>
      <c r="AF92" s="248"/>
      <c r="AG92" s="13"/>
      <c r="AH92" s="13"/>
      <c r="AI92" s="11"/>
      <c r="AJ92" s="74"/>
      <c r="AK92" s="124"/>
      <c r="AL92" s="116"/>
      <c r="AM92" s="10"/>
      <c r="AN92" s="11"/>
      <c r="AO92" s="11"/>
      <c r="AP92" s="6"/>
      <c r="AQ92" s="67" t="s">
        <v>458</v>
      </c>
      <c r="AR92" s="50" t="s">
        <v>446</v>
      </c>
      <c r="AS92" s="50"/>
      <c r="AT92" s="63"/>
      <c r="AU92" s="12"/>
    </row>
    <row r="93" spans="1:47" s="3" customFormat="1" ht="12.75">
      <c r="A93" s="8"/>
      <c r="B93" s="44"/>
      <c r="C93" s="363"/>
      <c r="D93" s="124"/>
      <c r="E93" s="124"/>
      <c r="F93" s="31"/>
      <c r="G93" s="10"/>
      <c r="H93" s="11"/>
      <c r="I93" s="6"/>
      <c r="J93" s="264"/>
      <c r="K93" s="124"/>
      <c r="L93" s="124"/>
      <c r="M93" s="31"/>
      <c r="N93" s="10"/>
      <c r="O93" s="11"/>
      <c r="P93" s="6"/>
      <c r="Q93" s="53"/>
      <c r="R93" s="124"/>
      <c r="S93" s="124"/>
      <c r="T93" s="31"/>
      <c r="U93" s="10"/>
      <c r="V93" s="6"/>
      <c r="W93" s="11"/>
      <c r="X93" s="50"/>
      <c r="Y93" s="124"/>
      <c r="Z93" s="31"/>
      <c r="AA93" s="10"/>
      <c r="AB93" s="11"/>
      <c r="AC93" s="11"/>
      <c r="AD93" s="53"/>
      <c r="AE93" s="124"/>
      <c r="AF93" s="248"/>
      <c r="AG93" s="13"/>
      <c r="AH93" s="13"/>
      <c r="AI93" s="11"/>
      <c r="AJ93" s="74"/>
      <c r="AK93" s="124"/>
      <c r="AL93" s="116"/>
      <c r="AM93" s="10"/>
      <c r="AN93" s="11"/>
      <c r="AO93" s="11"/>
      <c r="AP93" s="6"/>
      <c r="AQ93" s="67" t="s">
        <v>481</v>
      </c>
      <c r="AR93" s="50" t="s">
        <v>430</v>
      </c>
      <c r="AS93" s="50"/>
      <c r="AT93" s="63"/>
      <c r="AU93" s="12"/>
    </row>
    <row r="94" spans="1:47" s="3" customFormat="1" ht="12.75">
      <c r="A94" s="8"/>
      <c r="B94" s="1099"/>
      <c r="C94" s="784"/>
      <c r="D94" s="125"/>
      <c r="E94" s="125"/>
      <c r="F94" s="365"/>
      <c r="G94" s="17"/>
      <c r="H94" s="19"/>
      <c r="I94" s="18"/>
      <c r="J94" s="267"/>
      <c r="K94" s="125"/>
      <c r="L94" s="125"/>
      <c r="M94" s="365"/>
      <c r="N94" s="17"/>
      <c r="O94" s="19"/>
      <c r="P94" s="18"/>
      <c r="Q94" s="56"/>
      <c r="R94" s="125"/>
      <c r="S94" s="125"/>
      <c r="T94" s="365"/>
      <c r="U94" s="17"/>
      <c r="V94" s="18"/>
      <c r="W94" s="19"/>
      <c r="X94" s="51"/>
      <c r="Y94" s="125"/>
      <c r="Z94" s="365"/>
      <c r="AA94" s="17"/>
      <c r="AB94" s="19"/>
      <c r="AC94" s="19"/>
      <c r="AD94" s="56"/>
      <c r="AE94" s="125"/>
      <c r="AF94" s="532"/>
      <c r="AG94" s="21"/>
      <c r="AH94" s="21"/>
      <c r="AI94" s="19"/>
      <c r="AJ94" s="192"/>
      <c r="AK94" s="125"/>
      <c r="AL94" s="365"/>
      <c r="AM94" s="17"/>
      <c r="AN94" s="19"/>
      <c r="AO94" s="19"/>
      <c r="AP94" s="18"/>
      <c r="AQ94" s="92" t="s">
        <v>454</v>
      </c>
      <c r="AR94" s="51"/>
      <c r="AS94" s="51"/>
      <c r="AT94" s="64"/>
      <c r="AU94" s="20"/>
    </row>
    <row r="95" spans="1:47" s="3" customFormat="1" ht="12.75">
      <c r="A95" s="8"/>
      <c r="B95" s="44">
        <v>23</v>
      </c>
      <c r="C95" s="363" t="s">
        <v>137</v>
      </c>
      <c r="D95" s="124" t="s">
        <v>137</v>
      </c>
      <c r="E95" s="124"/>
      <c r="F95" s="1029" t="s">
        <v>537</v>
      </c>
      <c r="G95" s="10"/>
      <c r="H95" s="11"/>
      <c r="I95" s="6"/>
      <c r="J95" s="264"/>
      <c r="K95" s="124"/>
      <c r="L95" s="124"/>
      <c r="M95" s="31"/>
      <c r="N95" s="10"/>
      <c r="O95" s="11"/>
      <c r="P95" s="6"/>
      <c r="Q95" s="53"/>
      <c r="R95" s="124"/>
      <c r="S95" s="124"/>
      <c r="T95" s="31"/>
      <c r="U95" s="10"/>
      <c r="V95" s="6"/>
      <c r="W95" s="11"/>
      <c r="X95" s="50"/>
      <c r="Y95" s="124"/>
      <c r="Z95" s="31"/>
      <c r="AA95" s="10"/>
      <c r="AB95" s="11"/>
      <c r="AC95" s="11"/>
      <c r="AD95" s="53"/>
      <c r="AE95" s="124"/>
      <c r="AF95" s="248"/>
      <c r="AG95" s="13"/>
      <c r="AH95" s="13"/>
      <c r="AI95" s="11"/>
      <c r="AJ95" s="74"/>
      <c r="AK95" s="124"/>
      <c r="AL95" s="116"/>
      <c r="AM95" s="10"/>
      <c r="AN95" s="11"/>
      <c r="AO95" s="11"/>
      <c r="AP95" s="6"/>
      <c r="AQ95" s="67" t="s">
        <v>433</v>
      </c>
      <c r="AR95" s="50" t="s">
        <v>445</v>
      </c>
      <c r="AS95" s="50"/>
      <c r="AT95" s="63"/>
      <c r="AU95" s="12"/>
    </row>
    <row r="96" spans="1:47" s="3" customFormat="1" ht="12.75">
      <c r="A96" s="8"/>
      <c r="B96" s="44"/>
      <c r="C96" s="363"/>
      <c r="D96" s="124"/>
      <c r="E96" s="124"/>
      <c r="F96" s="716" t="s">
        <v>268</v>
      </c>
      <c r="G96" s="10"/>
      <c r="H96" s="11"/>
      <c r="I96" s="6"/>
      <c r="J96" s="264"/>
      <c r="K96" s="124"/>
      <c r="L96" s="124"/>
      <c r="M96" s="31"/>
      <c r="N96" s="10"/>
      <c r="O96" s="11"/>
      <c r="P96" s="6"/>
      <c r="Q96" s="53"/>
      <c r="R96" s="124"/>
      <c r="S96" s="124"/>
      <c r="T96" s="31"/>
      <c r="U96" s="10"/>
      <c r="V96" s="6"/>
      <c r="W96" s="11"/>
      <c r="X96" s="50"/>
      <c r="Y96" s="124"/>
      <c r="Z96" s="31"/>
      <c r="AA96" s="10"/>
      <c r="AB96" s="11"/>
      <c r="AC96" s="11"/>
      <c r="AD96" s="53"/>
      <c r="AE96" s="124"/>
      <c r="AF96" s="248"/>
      <c r="AG96" s="13"/>
      <c r="AH96" s="13"/>
      <c r="AI96" s="11"/>
      <c r="AJ96" s="74"/>
      <c r="AK96" s="124"/>
      <c r="AL96" s="116"/>
      <c r="AM96" s="10"/>
      <c r="AN96" s="11"/>
      <c r="AO96" s="11"/>
      <c r="AP96" s="6"/>
      <c r="AQ96" s="67" t="s">
        <v>493</v>
      </c>
      <c r="AR96" s="50" t="s">
        <v>455</v>
      </c>
      <c r="AS96" s="63"/>
      <c r="AT96" s="63"/>
      <c r="AU96" s="12"/>
    </row>
    <row r="97" spans="1:47" s="3" customFormat="1" ht="12.75">
      <c r="A97" s="8"/>
      <c r="B97" s="786"/>
      <c r="C97" s="784"/>
      <c r="D97" s="125"/>
      <c r="E97" s="125"/>
      <c r="F97" s="365"/>
      <c r="G97" s="17"/>
      <c r="H97" s="19"/>
      <c r="I97" s="18"/>
      <c r="J97" s="267"/>
      <c r="K97" s="125"/>
      <c r="L97" s="125"/>
      <c r="M97" s="365"/>
      <c r="N97" s="17"/>
      <c r="O97" s="19"/>
      <c r="P97" s="18"/>
      <c r="Q97" s="56"/>
      <c r="R97" s="125"/>
      <c r="S97" s="125"/>
      <c r="T97" s="365"/>
      <c r="U97" s="17"/>
      <c r="V97" s="18"/>
      <c r="W97" s="19"/>
      <c r="X97" s="51"/>
      <c r="Y97" s="125"/>
      <c r="Z97" s="365"/>
      <c r="AA97" s="17"/>
      <c r="AB97" s="19"/>
      <c r="AC97" s="19"/>
      <c r="AD97" s="56"/>
      <c r="AE97" s="125"/>
      <c r="AF97" s="532"/>
      <c r="AG97" s="21"/>
      <c r="AH97" s="21"/>
      <c r="AI97" s="19"/>
      <c r="AJ97" s="192"/>
      <c r="AK97" s="125"/>
      <c r="AL97" s="365"/>
      <c r="AM97" s="17"/>
      <c r="AN97" s="19"/>
      <c r="AO97" s="19"/>
      <c r="AP97" s="18"/>
      <c r="AQ97" s="92" t="s">
        <v>436</v>
      </c>
      <c r="AR97" s="51"/>
      <c r="AS97" s="51"/>
      <c r="AT97" s="64"/>
      <c r="AU97" s="20"/>
    </row>
    <row r="98" spans="1:47" s="3" customFormat="1" ht="12.75">
      <c r="A98" s="8"/>
      <c r="B98" s="44">
        <v>24</v>
      </c>
      <c r="C98" s="363" t="s">
        <v>140</v>
      </c>
      <c r="D98" s="124"/>
      <c r="E98" s="124"/>
      <c r="F98" s="31"/>
      <c r="G98" s="10"/>
      <c r="H98" s="11"/>
      <c r="I98" s="6"/>
      <c r="J98" s="264"/>
      <c r="K98" s="124"/>
      <c r="L98" s="124"/>
      <c r="M98" s="31"/>
      <c r="N98" s="10"/>
      <c r="O98" s="11"/>
      <c r="P98" s="6"/>
      <c r="Q98" s="53"/>
      <c r="R98" s="124" t="s">
        <v>140</v>
      </c>
      <c r="S98" s="124"/>
      <c r="T98" s="31" t="s">
        <v>397</v>
      </c>
      <c r="U98" s="10"/>
      <c r="V98" s="6"/>
      <c r="W98" s="11"/>
      <c r="X98" s="53"/>
      <c r="Y98" s="124"/>
      <c r="Z98" s="31"/>
      <c r="AA98" s="10"/>
      <c r="AB98" s="11"/>
      <c r="AC98" s="11"/>
      <c r="AD98" s="53"/>
      <c r="AE98" s="124"/>
      <c r="AF98" s="248"/>
      <c r="AG98" s="13"/>
      <c r="AH98" s="13"/>
      <c r="AI98" s="11"/>
      <c r="AJ98" s="74"/>
      <c r="AK98" s="124"/>
      <c r="AL98" s="116"/>
      <c r="AM98" s="10"/>
      <c r="AN98" s="11"/>
      <c r="AO98" s="11"/>
      <c r="AP98" s="6"/>
      <c r="AQ98" s="67" t="s">
        <v>433</v>
      </c>
      <c r="AR98" s="50" t="s">
        <v>487</v>
      </c>
      <c r="AS98" s="50"/>
      <c r="AT98" s="63"/>
      <c r="AU98" s="12"/>
    </row>
    <row r="99" spans="1:47" s="3" customFormat="1" ht="12.75">
      <c r="A99" s="8"/>
      <c r="B99" s="44"/>
      <c r="C99" s="363"/>
      <c r="D99" s="124"/>
      <c r="E99" s="124"/>
      <c r="F99" s="31"/>
      <c r="G99" s="10"/>
      <c r="H99" s="11"/>
      <c r="I99" s="6"/>
      <c r="J99" s="264"/>
      <c r="K99" s="124"/>
      <c r="L99" s="124"/>
      <c r="M99" s="31"/>
      <c r="N99" s="10"/>
      <c r="O99" s="11"/>
      <c r="P99" s="6"/>
      <c r="Q99" s="53"/>
      <c r="R99" s="124"/>
      <c r="S99" s="124"/>
      <c r="T99" s="31"/>
      <c r="U99" s="10"/>
      <c r="V99" s="6"/>
      <c r="W99" s="11"/>
      <c r="X99" s="50"/>
      <c r="Y99" s="124"/>
      <c r="Z99" s="31"/>
      <c r="AA99" s="10"/>
      <c r="AB99" s="11"/>
      <c r="AC99" s="11"/>
      <c r="AD99" s="53"/>
      <c r="AE99" s="124"/>
      <c r="AF99" s="248"/>
      <c r="AG99" s="13"/>
      <c r="AH99" s="13"/>
      <c r="AI99" s="11"/>
      <c r="AJ99" s="74"/>
      <c r="AK99" s="124"/>
      <c r="AL99" s="116"/>
      <c r="AM99" s="10"/>
      <c r="AN99" s="11"/>
      <c r="AO99" s="11"/>
      <c r="AP99" s="6"/>
      <c r="AQ99" s="67" t="s">
        <v>438</v>
      </c>
      <c r="AR99" s="50" t="s">
        <v>447</v>
      </c>
      <c r="AS99" s="50"/>
      <c r="AT99" s="63"/>
      <c r="AU99" s="12"/>
    </row>
    <row r="100" spans="1:47" s="3" customFormat="1" ht="12.75">
      <c r="A100" s="8"/>
      <c r="B100" s="786"/>
      <c r="C100" s="784"/>
      <c r="D100" s="125"/>
      <c r="E100" s="125"/>
      <c r="F100" s="365"/>
      <c r="G100" s="17"/>
      <c r="H100" s="19"/>
      <c r="I100" s="18"/>
      <c r="J100" s="267"/>
      <c r="K100" s="125"/>
      <c r="L100" s="125"/>
      <c r="M100" s="365"/>
      <c r="N100" s="17"/>
      <c r="O100" s="19"/>
      <c r="P100" s="18"/>
      <c r="Q100" s="56"/>
      <c r="R100" s="125"/>
      <c r="S100" s="125"/>
      <c r="T100" s="365"/>
      <c r="U100" s="17"/>
      <c r="V100" s="18"/>
      <c r="W100" s="19"/>
      <c r="X100" s="51"/>
      <c r="Y100" s="125"/>
      <c r="Z100" s="365"/>
      <c r="AA100" s="17"/>
      <c r="AB100" s="19"/>
      <c r="AC100" s="19"/>
      <c r="AD100" s="56"/>
      <c r="AE100" s="125"/>
      <c r="AF100" s="532"/>
      <c r="AG100" s="21"/>
      <c r="AH100" s="21"/>
      <c r="AI100" s="19"/>
      <c r="AJ100" s="192"/>
      <c r="AK100" s="125"/>
      <c r="AL100" s="365"/>
      <c r="AM100" s="17"/>
      <c r="AN100" s="19"/>
      <c r="AO100" s="19"/>
      <c r="AP100" s="18"/>
      <c r="AQ100" s="92" t="s">
        <v>429</v>
      </c>
      <c r="AR100" s="51" t="s">
        <v>425</v>
      </c>
      <c r="AS100" s="51"/>
      <c r="AT100" s="64"/>
      <c r="AU100" s="20"/>
    </row>
    <row r="101" spans="1:47" s="3" customFormat="1" ht="12.75">
      <c r="A101" s="8"/>
      <c r="B101" s="44">
        <v>25</v>
      </c>
      <c r="C101" s="363" t="s">
        <v>142</v>
      </c>
      <c r="D101" s="124"/>
      <c r="E101" s="124"/>
      <c r="F101" s="31"/>
      <c r="G101" s="10"/>
      <c r="H101" s="94"/>
      <c r="I101" s="95"/>
      <c r="J101" s="261"/>
      <c r="K101" s="124"/>
      <c r="L101" s="124"/>
      <c r="M101" s="31"/>
      <c r="N101" s="10"/>
      <c r="O101" s="11"/>
      <c r="P101" s="6"/>
      <c r="Q101" s="53"/>
      <c r="R101" s="124"/>
      <c r="S101" s="124"/>
      <c r="T101" s="31"/>
      <c r="U101" s="10"/>
      <c r="V101" s="6"/>
      <c r="W101" s="11"/>
      <c r="X101" s="50"/>
      <c r="Y101" s="124" t="s">
        <v>142</v>
      </c>
      <c r="Z101" s="31" t="s">
        <v>552</v>
      </c>
      <c r="AA101" s="551" t="s">
        <v>470</v>
      </c>
      <c r="AB101" s="552"/>
      <c r="AC101" s="552"/>
      <c r="AD101" s="554"/>
      <c r="AE101" s="124"/>
      <c r="AF101" s="248"/>
      <c r="AG101" s="13"/>
      <c r="AH101" s="13"/>
      <c r="AI101" s="11"/>
      <c r="AJ101" s="74"/>
      <c r="AK101" s="124"/>
      <c r="AL101" s="116"/>
      <c r="AM101" s="10"/>
      <c r="AN101" s="11"/>
      <c r="AO101" s="11"/>
      <c r="AP101" s="6"/>
      <c r="AQ101" s="67" t="s">
        <v>294</v>
      </c>
      <c r="AR101" s="50" t="s">
        <v>457</v>
      </c>
      <c r="AS101" s="50"/>
      <c r="AT101" s="63"/>
      <c r="AU101" s="12"/>
    </row>
    <row r="102" spans="1:47" s="3" customFormat="1" ht="12.75">
      <c r="A102" s="8"/>
      <c r="B102" s="44"/>
      <c r="C102" s="363"/>
      <c r="D102" s="124"/>
      <c r="E102" s="124"/>
      <c r="F102" s="31"/>
      <c r="G102" s="10"/>
      <c r="H102" s="11"/>
      <c r="I102" s="6"/>
      <c r="J102" s="264"/>
      <c r="K102" s="124"/>
      <c r="L102" s="124"/>
      <c r="M102" s="31"/>
      <c r="N102" s="10"/>
      <c r="O102" s="11"/>
      <c r="P102" s="6"/>
      <c r="Q102" s="53"/>
      <c r="R102" s="124"/>
      <c r="S102" s="124"/>
      <c r="T102" s="31"/>
      <c r="U102" s="10"/>
      <c r="V102" s="6"/>
      <c r="W102" s="11"/>
      <c r="X102" s="50"/>
      <c r="Y102" s="124"/>
      <c r="Z102" s="31"/>
      <c r="AA102" s="551" t="s">
        <v>147</v>
      </c>
      <c r="AB102" s="552" t="s">
        <v>411</v>
      </c>
      <c r="AC102" s="552">
        <v>32</v>
      </c>
      <c r="AD102" s="554">
        <v>150</v>
      </c>
      <c r="AE102" s="124"/>
      <c r="AF102" s="248"/>
      <c r="AG102" s="13"/>
      <c r="AH102" s="13"/>
      <c r="AI102" s="11"/>
      <c r="AJ102" s="74"/>
      <c r="AK102" s="124"/>
      <c r="AL102" s="116"/>
      <c r="AM102" s="10"/>
      <c r="AN102" s="11"/>
      <c r="AO102" s="11"/>
      <c r="AP102" s="6"/>
      <c r="AQ102" s="67" t="s">
        <v>438</v>
      </c>
      <c r="AR102" s="50" t="s">
        <v>487</v>
      </c>
      <c r="AS102" s="50"/>
      <c r="AT102" s="63"/>
      <c r="AU102" s="12"/>
    </row>
    <row r="103" spans="1:47" s="3" customFormat="1" ht="12.75">
      <c r="A103" s="45"/>
      <c r="B103" s="786"/>
      <c r="C103" s="784"/>
      <c r="D103" s="125"/>
      <c r="E103" s="125"/>
      <c r="F103" s="365"/>
      <c r="G103" s="17"/>
      <c r="H103" s="19"/>
      <c r="I103" s="18"/>
      <c r="J103" s="267"/>
      <c r="K103" s="125"/>
      <c r="L103" s="125"/>
      <c r="M103" s="31"/>
      <c r="N103" s="17"/>
      <c r="O103" s="19"/>
      <c r="P103" s="18"/>
      <c r="Q103" s="56"/>
      <c r="R103" s="125"/>
      <c r="S103" s="125"/>
      <c r="T103" s="365"/>
      <c r="U103" s="17"/>
      <c r="V103" s="18"/>
      <c r="W103" s="19"/>
      <c r="X103" s="51"/>
      <c r="Y103" s="125"/>
      <c r="Z103" s="365"/>
      <c r="AA103" s="568" t="s">
        <v>518</v>
      </c>
      <c r="AB103" s="570" t="s">
        <v>410</v>
      </c>
      <c r="AC103" s="570">
        <v>14</v>
      </c>
      <c r="AD103" s="571">
        <v>100</v>
      </c>
      <c r="AE103" s="125"/>
      <c r="AF103" s="532"/>
      <c r="AG103" s="21"/>
      <c r="AH103" s="21"/>
      <c r="AI103" s="19"/>
      <c r="AJ103" s="192"/>
      <c r="AK103" s="125"/>
      <c r="AL103" s="365"/>
      <c r="AM103" s="17"/>
      <c r="AN103" s="19"/>
      <c r="AO103" s="19"/>
      <c r="AP103" s="18"/>
      <c r="AQ103" s="92" t="s">
        <v>478</v>
      </c>
      <c r="AR103" s="51" t="s">
        <v>485</v>
      </c>
      <c r="AS103" s="51"/>
      <c r="AT103" s="64"/>
      <c r="AU103" s="20"/>
    </row>
    <row r="104" spans="1:47" s="3" customFormat="1" ht="12.75">
      <c r="A104" s="336"/>
      <c r="B104" s="914">
        <v>26</v>
      </c>
      <c r="C104" s="668" t="s">
        <v>144</v>
      </c>
      <c r="D104" s="671" t="s">
        <v>144</v>
      </c>
      <c r="E104" s="671"/>
      <c r="F104" s="115" t="s">
        <v>149</v>
      </c>
      <c r="G104" s="557" t="s">
        <v>467</v>
      </c>
      <c r="H104" s="555"/>
      <c r="I104" s="558"/>
      <c r="J104" s="556"/>
      <c r="K104" s="233" t="s">
        <v>144</v>
      </c>
      <c r="L104" s="233"/>
      <c r="M104" s="867" t="s">
        <v>546</v>
      </c>
      <c r="N104" s="983" t="s">
        <v>289</v>
      </c>
      <c r="O104" s="1460" t="s">
        <v>135</v>
      </c>
      <c r="P104" s="1460">
        <v>18</v>
      </c>
      <c r="Q104" s="1461">
        <v>250</v>
      </c>
      <c r="R104" s="124"/>
      <c r="S104" s="124"/>
      <c r="T104" s="31"/>
      <c r="U104" s="557"/>
      <c r="V104" s="558"/>
      <c r="W104" s="555"/>
      <c r="X104" s="1130"/>
      <c r="Y104" s="233"/>
      <c r="Z104" s="367"/>
      <c r="AA104" s="97"/>
      <c r="AB104" s="94"/>
      <c r="AC104" s="94"/>
      <c r="AD104" s="96"/>
      <c r="AE104" s="233"/>
      <c r="AF104" s="534"/>
      <c r="AG104" s="103"/>
      <c r="AH104" s="103"/>
      <c r="AI104" s="94"/>
      <c r="AJ104" s="234"/>
      <c r="AK104" s="233" t="s">
        <v>144</v>
      </c>
      <c r="AL104" s="534" t="s">
        <v>246</v>
      </c>
      <c r="AM104" s="97" t="s">
        <v>34</v>
      </c>
      <c r="AN104" s="94" t="s">
        <v>135</v>
      </c>
      <c r="AO104" s="94">
        <v>14</v>
      </c>
      <c r="AP104" s="346" t="s">
        <v>343</v>
      </c>
      <c r="AQ104" s="205" t="s">
        <v>482</v>
      </c>
      <c r="AR104" s="173" t="s">
        <v>457</v>
      </c>
      <c r="AS104" s="173"/>
      <c r="AT104" s="121"/>
      <c r="AU104" s="235"/>
    </row>
    <row r="105" spans="1:47" s="3" customFormat="1" ht="12.75">
      <c r="A105" s="8"/>
      <c r="B105" s="44"/>
      <c r="C105" s="363"/>
      <c r="D105" s="124"/>
      <c r="E105" s="124"/>
      <c r="F105" s="115"/>
      <c r="G105" s="551" t="s">
        <v>141</v>
      </c>
      <c r="H105" s="552" t="s">
        <v>145</v>
      </c>
      <c r="I105" s="553">
        <v>12</v>
      </c>
      <c r="J105" s="885">
        <v>1000</v>
      </c>
      <c r="K105" s="124"/>
      <c r="L105" s="124"/>
      <c r="M105" s="369"/>
      <c r="N105" s="973" t="s">
        <v>72</v>
      </c>
      <c r="O105" s="613"/>
      <c r="P105" s="613"/>
      <c r="Q105" s="982"/>
      <c r="R105" s="124"/>
      <c r="S105" s="124"/>
      <c r="T105" s="31"/>
      <c r="U105" s="551"/>
      <c r="V105" s="553"/>
      <c r="W105" s="552"/>
      <c r="X105" s="1131"/>
      <c r="Y105" s="124"/>
      <c r="Z105" s="31"/>
      <c r="AA105" s="10"/>
      <c r="AB105" s="11"/>
      <c r="AC105" s="11"/>
      <c r="AD105" s="53"/>
      <c r="AE105" s="124"/>
      <c r="AF105" s="248"/>
      <c r="AG105" s="13"/>
      <c r="AH105" s="13"/>
      <c r="AI105" s="11"/>
      <c r="AJ105" s="74"/>
      <c r="AK105" s="124"/>
      <c r="AL105" s="248"/>
      <c r="AM105" s="10"/>
      <c r="AN105" s="11"/>
      <c r="AO105" s="11"/>
      <c r="AP105" s="62"/>
      <c r="AQ105" s="67" t="s">
        <v>494</v>
      </c>
      <c r="AR105" s="50"/>
      <c r="AS105" s="50"/>
      <c r="AT105" s="63"/>
      <c r="AU105" s="12"/>
    </row>
    <row r="106" spans="1:47" s="3" customFormat="1" ht="12.75">
      <c r="A106" s="8"/>
      <c r="B106" s="44"/>
      <c r="C106" s="363"/>
      <c r="D106" s="124"/>
      <c r="E106" s="124"/>
      <c r="F106" s="115"/>
      <c r="G106" s="551" t="s">
        <v>572</v>
      </c>
      <c r="H106" s="552"/>
      <c r="I106" s="553"/>
      <c r="J106" s="859"/>
      <c r="K106" s="124"/>
      <c r="L106" s="124"/>
      <c r="M106" s="369"/>
      <c r="N106" s="973" t="s">
        <v>161</v>
      </c>
      <c r="O106" s="613" t="s">
        <v>411</v>
      </c>
      <c r="P106" s="613">
        <v>16</v>
      </c>
      <c r="Q106" s="982">
        <v>150</v>
      </c>
      <c r="R106" s="124"/>
      <c r="S106" s="124"/>
      <c r="T106" s="31"/>
      <c r="U106" s="551"/>
      <c r="V106" s="553"/>
      <c r="W106" s="552"/>
      <c r="X106" s="1132"/>
      <c r="Y106" s="124"/>
      <c r="Z106" s="31"/>
      <c r="AA106" s="10"/>
      <c r="AB106" s="11"/>
      <c r="AC106" s="11"/>
      <c r="AD106" s="53"/>
      <c r="AE106" s="124"/>
      <c r="AF106" s="248"/>
      <c r="AG106" s="13"/>
      <c r="AH106" s="13"/>
      <c r="AI106" s="11"/>
      <c r="AJ106" s="74"/>
      <c r="AK106" s="124"/>
      <c r="AL106" s="248"/>
      <c r="AM106" s="10"/>
      <c r="AN106" s="11"/>
      <c r="AO106" s="11"/>
      <c r="AP106" s="62"/>
      <c r="AQ106" s="67" t="s">
        <v>420</v>
      </c>
      <c r="AR106" s="50"/>
      <c r="AS106" s="50"/>
      <c r="AT106" s="63"/>
      <c r="AU106" s="12"/>
    </row>
    <row r="107" spans="1:47" s="3" customFormat="1" ht="12.75">
      <c r="A107" s="8"/>
      <c r="B107" s="44"/>
      <c r="C107" s="363"/>
      <c r="D107" s="124"/>
      <c r="E107" s="124"/>
      <c r="F107" s="115"/>
      <c r="G107" s="551" t="s">
        <v>573</v>
      </c>
      <c r="H107" s="552"/>
      <c r="I107" s="553"/>
      <c r="J107" s="859"/>
      <c r="K107" s="124"/>
      <c r="L107" s="124"/>
      <c r="M107" s="369"/>
      <c r="N107" s="970" t="s">
        <v>181</v>
      </c>
      <c r="O107" s="548"/>
      <c r="P107" s="548"/>
      <c r="Q107" s="550"/>
      <c r="R107" s="124"/>
      <c r="S107" s="124"/>
      <c r="T107" s="31"/>
      <c r="U107" s="551"/>
      <c r="V107" s="553"/>
      <c r="W107" s="552"/>
      <c r="X107" s="1132"/>
      <c r="Y107" s="124"/>
      <c r="Z107" s="31"/>
      <c r="AA107" s="10"/>
      <c r="AB107" s="11"/>
      <c r="AC107" s="11"/>
      <c r="AD107" s="53"/>
      <c r="AE107" s="124"/>
      <c r="AF107" s="248"/>
      <c r="AG107" s="13"/>
      <c r="AH107" s="13"/>
      <c r="AI107" s="11"/>
      <c r="AJ107" s="74"/>
      <c r="AK107" s="124"/>
      <c r="AL107" s="248"/>
      <c r="AM107" s="10"/>
      <c r="AN107" s="11"/>
      <c r="AO107" s="11"/>
      <c r="AP107" s="62"/>
      <c r="AQ107" s="67" t="s">
        <v>485</v>
      </c>
      <c r="AR107" s="50"/>
      <c r="AS107" s="50"/>
      <c r="AT107" s="63"/>
      <c r="AU107" s="12"/>
    </row>
    <row r="108" spans="1:47" s="3" customFormat="1" ht="12.75">
      <c r="A108" s="8"/>
      <c r="B108" s="284"/>
      <c r="C108" s="363"/>
      <c r="D108" s="124"/>
      <c r="E108" s="124"/>
      <c r="F108" s="115"/>
      <c r="G108" s="547" t="s">
        <v>653</v>
      </c>
      <c r="H108" s="548" t="s">
        <v>145</v>
      </c>
      <c r="I108" s="549">
        <v>12</v>
      </c>
      <c r="J108" s="550">
        <v>750</v>
      </c>
      <c r="K108" s="124"/>
      <c r="L108" s="124"/>
      <c r="M108" s="891"/>
      <c r="N108" s="970" t="s">
        <v>136</v>
      </c>
      <c r="O108" s="548" t="s">
        <v>411</v>
      </c>
      <c r="P108" s="548">
        <v>12</v>
      </c>
      <c r="Q108" s="550">
        <v>150</v>
      </c>
      <c r="R108" s="124"/>
      <c r="S108" s="124"/>
      <c r="T108" s="31"/>
      <c r="U108" s="547"/>
      <c r="V108" s="549"/>
      <c r="W108" s="548"/>
      <c r="X108" s="592"/>
      <c r="Y108" s="124"/>
      <c r="Z108" s="31"/>
      <c r="AA108" s="10"/>
      <c r="AB108" s="11"/>
      <c r="AC108" s="11"/>
      <c r="AD108" s="53"/>
      <c r="AE108" s="124"/>
      <c r="AF108" s="248"/>
      <c r="AG108" s="13"/>
      <c r="AH108" s="13"/>
      <c r="AI108" s="11"/>
      <c r="AJ108" s="74"/>
      <c r="AK108" s="124"/>
      <c r="AL108" s="248"/>
      <c r="AM108" s="10"/>
      <c r="AN108" s="11"/>
      <c r="AO108" s="11"/>
      <c r="AP108" s="50"/>
      <c r="AQ108" s="67" t="s">
        <v>420</v>
      </c>
      <c r="AR108" s="50"/>
      <c r="AS108" s="50"/>
      <c r="AT108" s="63"/>
      <c r="AU108" s="12"/>
    </row>
    <row r="109" spans="1:47" s="3" customFormat="1" ht="12.75">
      <c r="A109" s="8"/>
      <c r="B109" s="284"/>
      <c r="C109" s="363"/>
      <c r="D109" s="124"/>
      <c r="E109" s="124"/>
      <c r="F109" s="115"/>
      <c r="G109" s="646" t="s">
        <v>467</v>
      </c>
      <c r="H109" s="641"/>
      <c r="I109" s="653"/>
      <c r="J109" s="642"/>
      <c r="K109" s="124"/>
      <c r="L109" s="124"/>
      <c r="M109" s="891"/>
      <c r="N109" s="1039"/>
      <c r="O109" s="376"/>
      <c r="P109" s="376"/>
      <c r="Q109" s="363"/>
      <c r="R109" s="124"/>
      <c r="S109" s="124"/>
      <c r="T109" s="31"/>
      <c r="U109" s="646"/>
      <c r="V109" s="653"/>
      <c r="W109" s="641"/>
      <c r="X109" s="1133"/>
      <c r="Y109" s="124"/>
      <c r="Z109" s="31"/>
      <c r="AA109" s="10"/>
      <c r="AB109" s="11"/>
      <c r="AC109" s="11"/>
      <c r="AD109" s="53"/>
      <c r="AE109" s="124"/>
      <c r="AF109" s="248"/>
      <c r="AG109" s="13"/>
      <c r="AH109" s="13"/>
      <c r="AI109" s="11"/>
      <c r="AJ109" s="74"/>
      <c r="AK109" s="124"/>
      <c r="AL109" s="31"/>
      <c r="AM109" s="10"/>
      <c r="AN109" s="11"/>
      <c r="AO109" s="11"/>
      <c r="AP109" s="6"/>
      <c r="AQ109" s="67"/>
      <c r="AR109" s="50"/>
      <c r="AS109" s="50"/>
      <c r="AT109" s="63"/>
      <c r="AU109" s="12"/>
    </row>
    <row r="110" spans="1:47" s="3" customFormat="1" ht="12.75">
      <c r="A110" s="8"/>
      <c r="B110" s="284"/>
      <c r="C110" s="363"/>
      <c r="D110" s="124"/>
      <c r="E110" s="124"/>
      <c r="F110" s="115"/>
      <c r="G110" s="646" t="s">
        <v>654</v>
      </c>
      <c r="H110" s="641" t="s">
        <v>145</v>
      </c>
      <c r="I110" s="653">
        <v>12</v>
      </c>
      <c r="J110" s="642">
        <v>750</v>
      </c>
      <c r="K110" s="124"/>
      <c r="L110" s="124"/>
      <c r="M110" s="891"/>
      <c r="N110" s="665"/>
      <c r="O110" s="641"/>
      <c r="P110" s="641"/>
      <c r="Q110" s="642"/>
      <c r="R110" s="124"/>
      <c r="S110" s="124"/>
      <c r="T110" s="31"/>
      <c r="U110" s="646"/>
      <c r="V110" s="653"/>
      <c r="W110" s="641"/>
      <c r="X110" s="1133"/>
      <c r="Y110" s="124"/>
      <c r="Z110" s="31"/>
      <c r="AA110" s="10"/>
      <c r="AB110" s="11"/>
      <c r="AC110" s="11"/>
      <c r="AD110" s="53"/>
      <c r="AE110" s="124"/>
      <c r="AF110" s="248"/>
      <c r="AG110" s="13"/>
      <c r="AH110" s="13"/>
      <c r="AI110" s="11"/>
      <c r="AJ110" s="74"/>
      <c r="AK110" s="124"/>
      <c r="AL110" s="31"/>
      <c r="AM110" s="10"/>
      <c r="AN110" s="11"/>
      <c r="AO110" s="11"/>
      <c r="AP110" s="6"/>
      <c r="AQ110" s="67"/>
      <c r="AR110" s="50"/>
      <c r="AS110" s="50"/>
      <c r="AT110" s="63"/>
      <c r="AU110" s="12"/>
    </row>
    <row r="111" spans="1:47" s="3" customFormat="1" ht="12.75">
      <c r="A111" s="8"/>
      <c r="B111" s="284"/>
      <c r="C111" s="363"/>
      <c r="D111" s="124"/>
      <c r="E111" s="124"/>
      <c r="F111" s="115"/>
      <c r="G111" s="652" t="s">
        <v>71</v>
      </c>
      <c r="H111" s="644"/>
      <c r="I111" s="647"/>
      <c r="J111" s="645"/>
      <c r="K111" s="124"/>
      <c r="L111" s="124"/>
      <c r="M111" s="891"/>
      <c r="N111" s="665"/>
      <c r="O111" s="641"/>
      <c r="P111" s="641"/>
      <c r="Q111" s="642"/>
      <c r="R111" s="124"/>
      <c r="S111" s="124"/>
      <c r="T111" s="31"/>
      <c r="U111" s="646"/>
      <c r="V111" s="653"/>
      <c r="W111" s="641"/>
      <c r="X111" s="1133"/>
      <c r="Y111" s="124"/>
      <c r="Z111" s="31"/>
      <c r="AA111" s="10"/>
      <c r="AB111" s="11"/>
      <c r="AC111" s="11"/>
      <c r="AD111" s="53"/>
      <c r="AE111" s="124"/>
      <c r="AF111" s="248"/>
      <c r="AG111" s="13"/>
      <c r="AH111" s="13"/>
      <c r="AI111" s="11"/>
      <c r="AJ111" s="74"/>
      <c r="AK111" s="124"/>
      <c r="AL111" s="31"/>
      <c r="AM111" s="10"/>
      <c r="AN111" s="11"/>
      <c r="AO111" s="11"/>
      <c r="AP111" s="6"/>
      <c r="AQ111" s="67"/>
      <c r="AR111" s="50"/>
      <c r="AS111" s="50"/>
      <c r="AT111" s="63"/>
      <c r="AU111" s="12"/>
    </row>
    <row r="112" spans="1:47" s="3" customFormat="1" ht="12.75">
      <c r="A112" s="8"/>
      <c r="B112" s="284"/>
      <c r="C112" s="363"/>
      <c r="D112" s="124"/>
      <c r="E112" s="124"/>
      <c r="F112" s="115"/>
      <c r="G112" s="652" t="s">
        <v>70</v>
      </c>
      <c r="H112" s="644"/>
      <c r="I112" s="647"/>
      <c r="J112" s="645"/>
      <c r="K112" s="124"/>
      <c r="L112" s="124"/>
      <c r="M112" s="891"/>
      <c r="N112" s="665"/>
      <c r="O112" s="641"/>
      <c r="P112" s="641"/>
      <c r="Q112" s="642"/>
      <c r="R112" s="124"/>
      <c r="S112" s="124"/>
      <c r="T112" s="31"/>
      <c r="U112" s="646"/>
      <c r="V112" s="653"/>
      <c r="W112" s="641"/>
      <c r="X112" s="1133"/>
      <c r="Y112" s="124"/>
      <c r="Z112" s="31"/>
      <c r="AA112" s="10"/>
      <c r="AB112" s="11"/>
      <c r="AC112" s="11"/>
      <c r="AD112" s="53"/>
      <c r="AE112" s="124"/>
      <c r="AF112" s="248"/>
      <c r="AG112" s="13"/>
      <c r="AH112" s="13"/>
      <c r="AI112" s="11"/>
      <c r="AJ112" s="74"/>
      <c r="AK112" s="124"/>
      <c r="AL112" s="31"/>
      <c r="AM112" s="10"/>
      <c r="AN112" s="11"/>
      <c r="AO112" s="11"/>
      <c r="AP112" s="6"/>
      <c r="AQ112" s="67"/>
      <c r="AR112" s="50"/>
      <c r="AS112" s="50"/>
      <c r="AT112" s="63"/>
      <c r="AU112" s="12"/>
    </row>
    <row r="113" spans="1:47" s="3" customFormat="1" ht="12.75">
      <c r="A113" s="8"/>
      <c r="B113" s="284"/>
      <c r="C113" s="363"/>
      <c r="D113" s="124"/>
      <c r="E113" s="124"/>
      <c r="F113" s="115"/>
      <c r="G113" s="652" t="s">
        <v>156</v>
      </c>
      <c r="H113" s="644" t="s">
        <v>145</v>
      </c>
      <c r="I113" s="647">
        <v>12</v>
      </c>
      <c r="J113" s="645">
        <v>750</v>
      </c>
      <c r="K113" s="124"/>
      <c r="L113" s="124"/>
      <c r="M113" s="891"/>
      <c r="N113" s="665"/>
      <c r="O113" s="641"/>
      <c r="P113" s="641"/>
      <c r="Q113" s="642"/>
      <c r="R113" s="124"/>
      <c r="S113" s="124"/>
      <c r="T113" s="31"/>
      <c r="U113" s="646"/>
      <c r="V113" s="653"/>
      <c r="W113" s="641"/>
      <c r="X113" s="1133"/>
      <c r="Y113" s="124"/>
      <c r="Z113" s="31"/>
      <c r="AA113" s="10"/>
      <c r="AB113" s="11"/>
      <c r="AC113" s="11"/>
      <c r="AD113" s="53"/>
      <c r="AE113" s="124"/>
      <c r="AF113" s="248"/>
      <c r="AG113" s="13"/>
      <c r="AH113" s="13"/>
      <c r="AI113" s="11"/>
      <c r="AJ113" s="74"/>
      <c r="AK113" s="124"/>
      <c r="AL113" s="31"/>
      <c r="AM113" s="10"/>
      <c r="AN113" s="11"/>
      <c r="AO113" s="11"/>
      <c r="AP113" s="6"/>
      <c r="AQ113" s="67"/>
      <c r="AR113" s="50"/>
      <c r="AS113" s="50"/>
      <c r="AT113" s="63"/>
      <c r="AU113" s="12"/>
    </row>
    <row r="114" spans="1:47" s="18" customFormat="1" ht="12.75">
      <c r="A114" s="8"/>
      <c r="B114" s="786"/>
      <c r="C114" s="784"/>
      <c r="D114" s="125"/>
      <c r="E114" s="125"/>
      <c r="F114" s="365"/>
      <c r="G114" s="654"/>
      <c r="H114" s="655"/>
      <c r="I114" s="663"/>
      <c r="J114" s="656"/>
      <c r="K114" s="135"/>
      <c r="L114" s="125"/>
      <c r="M114" s="370"/>
      <c r="N114" s="30"/>
      <c r="O114" s="19"/>
      <c r="P114" s="19"/>
      <c r="Q114" s="56"/>
      <c r="R114" s="125"/>
      <c r="S114" s="125"/>
      <c r="T114" s="31"/>
      <c r="U114" s="654"/>
      <c r="V114" s="663"/>
      <c r="W114" s="655"/>
      <c r="X114" s="1134"/>
      <c r="Y114" s="125"/>
      <c r="Z114" s="365"/>
      <c r="AA114" s="17"/>
      <c r="AB114" s="19"/>
      <c r="AC114" s="19"/>
      <c r="AD114" s="56"/>
      <c r="AE114" s="125"/>
      <c r="AF114" s="532"/>
      <c r="AG114" s="21"/>
      <c r="AH114" s="21"/>
      <c r="AI114" s="19"/>
      <c r="AJ114" s="192"/>
      <c r="AK114" s="125"/>
      <c r="AL114" s="365"/>
      <c r="AM114" s="17"/>
      <c r="AN114" s="19"/>
      <c r="AO114" s="19"/>
      <c r="AQ114" s="92" t="s">
        <v>485</v>
      </c>
      <c r="AR114" s="51"/>
      <c r="AS114" s="51"/>
      <c r="AT114" s="64"/>
      <c r="AU114" s="20"/>
    </row>
    <row r="115" spans="1:47" s="3" customFormat="1" ht="12.75">
      <c r="A115" s="8" t="s">
        <v>245</v>
      </c>
      <c r="B115" s="44">
        <v>27</v>
      </c>
      <c r="C115" s="363" t="s">
        <v>148</v>
      </c>
      <c r="D115" s="124"/>
      <c r="E115" s="124"/>
      <c r="F115" s="31"/>
      <c r="G115" s="10"/>
      <c r="H115" s="11"/>
      <c r="I115" s="6"/>
      <c r="J115" s="53"/>
      <c r="K115" s="124"/>
      <c r="L115" s="124"/>
      <c r="M115" s="813"/>
      <c r="N115" s="607"/>
      <c r="O115" s="608"/>
      <c r="P115" s="608"/>
      <c r="Q115" s="616"/>
      <c r="R115" s="124" t="s">
        <v>148</v>
      </c>
      <c r="S115" s="124"/>
      <c r="T115" s="368" t="s">
        <v>322</v>
      </c>
      <c r="U115" s="15"/>
      <c r="V115" s="6"/>
      <c r="W115" s="11"/>
      <c r="X115" s="50"/>
      <c r="Y115" s="124"/>
      <c r="Z115" s="31"/>
      <c r="AA115" s="10"/>
      <c r="AB115" s="11"/>
      <c r="AC115" s="11"/>
      <c r="AD115" s="53"/>
      <c r="AE115" s="124"/>
      <c r="AF115" s="248"/>
      <c r="AG115" s="13"/>
      <c r="AH115" s="13"/>
      <c r="AI115" s="11"/>
      <c r="AJ115" s="74"/>
      <c r="AK115" s="124"/>
      <c r="AL115" s="534"/>
      <c r="AM115" s="10"/>
      <c r="AN115" s="11"/>
      <c r="AO115" s="11"/>
      <c r="AP115" s="62"/>
      <c r="AQ115" s="67" t="s">
        <v>479</v>
      </c>
      <c r="AR115" s="50"/>
      <c r="AS115" s="50"/>
      <c r="AT115" s="63"/>
      <c r="AU115" s="12"/>
    </row>
    <row r="116" spans="1:47" s="3" customFormat="1" ht="12.75">
      <c r="A116" s="8"/>
      <c r="B116" s="44"/>
      <c r="C116" s="363"/>
      <c r="D116" s="124"/>
      <c r="E116" s="124"/>
      <c r="F116" s="31"/>
      <c r="G116" s="10"/>
      <c r="H116" s="11"/>
      <c r="I116" s="6"/>
      <c r="J116" s="53"/>
      <c r="K116" s="124"/>
      <c r="L116" s="124"/>
      <c r="M116" s="31"/>
      <c r="N116" s="652"/>
      <c r="O116" s="644"/>
      <c r="P116" s="644"/>
      <c r="Q116" s="923"/>
      <c r="R116" s="124"/>
      <c r="S116" s="124"/>
      <c r="T116" s="891"/>
      <c r="U116" s="15"/>
      <c r="V116" s="6"/>
      <c r="W116" s="11"/>
      <c r="X116" s="50"/>
      <c r="Y116" s="124"/>
      <c r="Z116" s="31"/>
      <c r="AA116" s="10"/>
      <c r="AB116" s="11"/>
      <c r="AC116" s="11"/>
      <c r="AD116" s="53"/>
      <c r="AE116" s="124"/>
      <c r="AF116" s="248"/>
      <c r="AG116" s="13"/>
      <c r="AH116" s="13"/>
      <c r="AI116" s="11"/>
      <c r="AJ116" s="74"/>
      <c r="AK116" s="124" t="s">
        <v>148</v>
      </c>
      <c r="AL116" s="248" t="s">
        <v>325</v>
      </c>
      <c r="AM116" s="10" t="s">
        <v>730</v>
      </c>
      <c r="AN116" s="11"/>
      <c r="AO116" s="11"/>
      <c r="AP116" s="54"/>
      <c r="AQ116" s="67"/>
      <c r="AR116" s="50"/>
      <c r="AS116" s="50"/>
      <c r="AT116" s="63"/>
      <c r="AU116" s="12"/>
    </row>
    <row r="117" spans="1:47" s="3" customFormat="1" ht="13.5" thickBot="1">
      <c r="A117" s="8"/>
      <c r="B117" s="75"/>
      <c r="C117" s="76"/>
      <c r="D117" s="126"/>
      <c r="E117" s="126"/>
      <c r="F117" s="366"/>
      <c r="G117" s="78"/>
      <c r="H117" s="79"/>
      <c r="I117" s="77"/>
      <c r="J117" s="76"/>
      <c r="K117" s="133"/>
      <c r="L117" s="126"/>
      <c r="M117" s="366"/>
      <c r="N117" s="657"/>
      <c r="O117" s="658"/>
      <c r="P117" s="658"/>
      <c r="Q117" s="924"/>
      <c r="R117" s="126"/>
      <c r="S117" s="126"/>
      <c r="T117" s="894"/>
      <c r="U117" s="85"/>
      <c r="V117" s="77"/>
      <c r="W117" s="79"/>
      <c r="X117" s="80"/>
      <c r="Y117" s="126"/>
      <c r="Z117" s="366"/>
      <c r="AA117" s="78"/>
      <c r="AB117" s="79"/>
      <c r="AC117" s="79"/>
      <c r="AD117" s="76"/>
      <c r="AE117" s="126"/>
      <c r="AF117" s="533"/>
      <c r="AG117" s="81"/>
      <c r="AH117" s="81"/>
      <c r="AI117" s="79"/>
      <c r="AJ117" s="193"/>
      <c r="AK117" s="126"/>
      <c r="AL117" s="533"/>
      <c r="AM117" s="78"/>
      <c r="AN117" s="79"/>
      <c r="AO117" s="79"/>
      <c r="AP117" s="80"/>
      <c r="AQ117" s="87" t="s">
        <v>434</v>
      </c>
      <c r="AR117" s="80"/>
      <c r="AS117" s="80"/>
      <c r="AT117" s="83"/>
      <c r="AU117" s="84"/>
    </row>
    <row r="118" spans="1:47" s="3" customFormat="1" ht="13.5" thickTop="1">
      <c r="A118" s="8"/>
      <c r="B118" s="14">
        <v>28</v>
      </c>
      <c r="C118" s="53" t="s">
        <v>151</v>
      </c>
      <c r="D118" s="124"/>
      <c r="E118" s="124"/>
      <c r="F118" s="31"/>
      <c r="G118" s="10"/>
      <c r="H118" s="11"/>
      <c r="I118" s="6"/>
      <c r="J118" s="53"/>
      <c r="K118" s="124"/>
      <c r="L118" s="124"/>
      <c r="M118" s="31"/>
      <c r="N118" s="10"/>
      <c r="O118" s="11"/>
      <c r="P118" s="6"/>
      <c r="Q118" s="53"/>
      <c r="R118" s="124"/>
      <c r="S118" s="124"/>
      <c r="T118" s="31"/>
      <c r="U118" s="10"/>
      <c r="V118" s="6"/>
      <c r="W118" s="11"/>
      <c r="X118" s="50"/>
      <c r="Y118" s="124" t="s">
        <v>151</v>
      </c>
      <c r="Z118" s="1026" t="s">
        <v>551</v>
      </c>
      <c r="AA118" s="10"/>
      <c r="AB118" s="11"/>
      <c r="AC118" s="11"/>
      <c r="AD118" s="53"/>
      <c r="AE118" s="124"/>
      <c r="AF118" s="248"/>
      <c r="AG118" s="634"/>
      <c r="AH118" s="635"/>
      <c r="AI118" s="608"/>
      <c r="AJ118" s="636"/>
      <c r="AK118" s="124"/>
      <c r="AL118" s="116"/>
      <c r="AM118" s="10"/>
      <c r="AN118" s="11"/>
      <c r="AO118" s="11"/>
      <c r="AP118" s="6"/>
      <c r="AQ118" s="67" t="s">
        <v>495</v>
      </c>
      <c r="AR118" s="50" t="s">
        <v>431</v>
      </c>
      <c r="AS118" s="50"/>
      <c r="AT118" s="63"/>
      <c r="AU118" s="12"/>
    </row>
    <row r="119" spans="1:47" s="3" customFormat="1" ht="12.75">
      <c r="A119" s="8"/>
      <c r="B119" s="6"/>
      <c r="C119" s="53"/>
      <c r="D119" s="124"/>
      <c r="E119" s="124"/>
      <c r="F119" s="31"/>
      <c r="G119" s="10"/>
      <c r="H119" s="11"/>
      <c r="I119" s="6"/>
      <c r="J119" s="53"/>
      <c r="K119" s="124"/>
      <c r="L119" s="124"/>
      <c r="M119" s="31"/>
      <c r="N119" s="10"/>
      <c r="O119" s="11"/>
      <c r="P119" s="6"/>
      <c r="Q119" s="53"/>
      <c r="R119" s="124"/>
      <c r="S119" s="124"/>
      <c r="T119" s="31"/>
      <c r="U119" s="10"/>
      <c r="V119" s="6"/>
      <c r="W119" s="11"/>
      <c r="X119" s="50"/>
      <c r="Y119" s="124"/>
      <c r="Z119" s="6"/>
      <c r="AA119" s="10"/>
      <c r="AB119" s="11"/>
      <c r="AC119" s="11"/>
      <c r="AD119" s="53"/>
      <c r="AE119" s="124"/>
      <c r="AF119" s="248"/>
      <c r="AG119" s="634"/>
      <c r="AH119" s="635"/>
      <c r="AI119" s="608"/>
      <c r="AJ119" s="636"/>
      <c r="AK119" s="124"/>
      <c r="AL119" s="116"/>
      <c r="AM119" s="10"/>
      <c r="AN119" s="11"/>
      <c r="AO119" s="11"/>
      <c r="AP119" s="6"/>
      <c r="AQ119" s="67" t="s">
        <v>494</v>
      </c>
      <c r="AR119" s="50" t="s">
        <v>440</v>
      </c>
      <c r="AS119" s="50"/>
      <c r="AT119" s="63"/>
      <c r="AU119" s="12"/>
    </row>
    <row r="120" spans="1:47" s="3" customFormat="1" ht="12.75">
      <c r="A120" s="8"/>
      <c r="B120" s="18"/>
      <c r="C120" s="56"/>
      <c r="D120" s="125"/>
      <c r="E120" s="125"/>
      <c r="F120" s="365"/>
      <c r="G120" s="17"/>
      <c r="H120" s="19"/>
      <c r="I120" s="18"/>
      <c r="J120" s="56"/>
      <c r="K120" s="125"/>
      <c r="L120" s="125"/>
      <c r="M120" s="365"/>
      <c r="N120" s="17"/>
      <c r="O120" s="19"/>
      <c r="P120" s="18"/>
      <c r="Q120" s="56"/>
      <c r="R120" s="125"/>
      <c r="S120" s="125"/>
      <c r="T120" s="365"/>
      <c r="U120" s="17"/>
      <c r="V120" s="18"/>
      <c r="W120" s="19"/>
      <c r="X120" s="51"/>
      <c r="Y120" s="125"/>
      <c r="Z120" s="18"/>
      <c r="AA120" s="17"/>
      <c r="AB120" s="19"/>
      <c r="AC120" s="19"/>
      <c r="AD120" s="56"/>
      <c r="AE120" s="125"/>
      <c r="AF120" s="532"/>
      <c r="AG120" s="21"/>
      <c r="AH120" s="21"/>
      <c r="AI120" s="19"/>
      <c r="AJ120" s="192"/>
      <c r="AK120" s="125"/>
      <c r="AL120" s="365"/>
      <c r="AM120" s="17"/>
      <c r="AN120" s="19"/>
      <c r="AO120" s="19"/>
      <c r="AP120" s="18"/>
      <c r="AQ120" s="92" t="s">
        <v>475</v>
      </c>
      <c r="AR120" s="51" t="s">
        <v>446</v>
      </c>
      <c r="AS120" s="51"/>
      <c r="AT120" s="64"/>
      <c r="AU120" s="20"/>
    </row>
    <row r="121" spans="1:47" s="3" customFormat="1" ht="12.75">
      <c r="A121" s="8"/>
      <c r="B121" s="14">
        <v>29</v>
      </c>
      <c r="C121" s="53" t="s">
        <v>134</v>
      </c>
      <c r="D121" s="124"/>
      <c r="E121" s="124"/>
      <c r="F121" s="31"/>
      <c r="G121" s="10"/>
      <c r="H121" s="11"/>
      <c r="I121" s="6"/>
      <c r="J121" s="53"/>
      <c r="K121" s="124" t="s">
        <v>134</v>
      </c>
      <c r="L121" s="124"/>
      <c r="M121" s="371" t="s">
        <v>546</v>
      </c>
      <c r="N121" s="10"/>
      <c r="O121" s="11"/>
      <c r="P121" s="6"/>
      <c r="Q121" s="53"/>
      <c r="R121" s="124"/>
      <c r="S121" s="124"/>
      <c r="T121" s="31"/>
      <c r="U121" s="10"/>
      <c r="V121" s="6"/>
      <c r="W121" s="11"/>
      <c r="X121" s="50"/>
      <c r="Y121" s="124"/>
      <c r="Z121" s="6"/>
      <c r="AA121" s="10"/>
      <c r="AB121" s="11"/>
      <c r="AC121" s="11"/>
      <c r="AD121" s="53"/>
      <c r="AE121" s="124"/>
      <c r="AF121" s="248"/>
      <c r="AG121" s="13"/>
      <c r="AH121" s="13"/>
      <c r="AI121" s="11"/>
      <c r="AJ121" s="74"/>
      <c r="AK121" s="124"/>
      <c r="AL121" s="116"/>
      <c r="AM121" s="10"/>
      <c r="AN121" s="11"/>
      <c r="AO121" s="11"/>
      <c r="AP121" s="6"/>
      <c r="AQ121" s="67" t="s">
        <v>475</v>
      </c>
      <c r="AR121" s="173" t="s">
        <v>447</v>
      </c>
      <c r="AS121" s="50"/>
      <c r="AT121" s="63"/>
      <c r="AU121" s="12"/>
    </row>
    <row r="122" spans="1:47" s="3" customFormat="1" ht="12.75">
      <c r="A122" s="8"/>
      <c r="B122" s="6"/>
      <c r="C122" s="53"/>
      <c r="D122" s="124"/>
      <c r="E122" s="124"/>
      <c r="F122" s="31"/>
      <c r="G122" s="10"/>
      <c r="H122" s="11"/>
      <c r="I122" s="6"/>
      <c r="J122" s="53"/>
      <c r="K122" s="124"/>
      <c r="L122" s="124"/>
      <c r="M122" s="31"/>
      <c r="N122" s="10"/>
      <c r="O122" s="11"/>
      <c r="P122" s="6"/>
      <c r="Q122" s="53"/>
      <c r="R122" s="124"/>
      <c r="S122" s="124"/>
      <c r="T122" s="31"/>
      <c r="U122" s="10"/>
      <c r="V122" s="6"/>
      <c r="W122" s="11"/>
      <c r="X122" s="50"/>
      <c r="Y122" s="124"/>
      <c r="Z122" s="6"/>
      <c r="AA122" s="10"/>
      <c r="AB122" s="11"/>
      <c r="AC122" s="11"/>
      <c r="AD122" s="53"/>
      <c r="AE122" s="124"/>
      <c r="AF122" s="248"/>
      <c r="AG122" s="13"/>
      <c r="AH122" s="13"/>
      <c r="AI122" s="11"/>
      <c r="AJ122" s="74"/>
      <c r="AK122" s="124"/>
      <c r="AL122" s="116"/>
      <c r="AM122" s="10"/>
      <c r="AN122" s="11"/>
      <c r="AO122" s="11"/>
      <c r="AP122" s="6"/>
      <c r="AQ122" s="67" t="s">
        <v>431</v>
      </c>
      <c r="AR122" s="50"/>
      <c r="AS122" s="50"/>
      <c r="AT122" s="63"/>
      <c r="AU122" s="12"/>
    </row>
    <row r="123" spans="1:47" s="3" customFormat="1" ht="12.75">
      <c r="A123" s="8"/>
      <c r="B123" s="18"/>
      <c r="C123" s="56"/>
      <c r="D123" s="125"/>
      <c r="E123" s="125"/>
      <c r="F123" s="365"/>
      <c r="G123" s="17"/>
      <c r="H123" s="19"/>
      <c r="I123" s="18"/>
      <c r="J123" s="56"/>
      <c r="K123" s="125"/>
      <c r="L123" s="125"/>
      <c r="M123" s="365"/>
      <c r="N123" s="17"/>
      <c r="O123" s="19"/>
      <c r="P123" s="18"/>
      <c r="Q123" s="56"/>
      <c r="R123" s="125"/>
      <c r="S123" s="125"/>
      <c r="T123" s="365"/>
      <c r="U123" s="17"/>
      <c r="V123" s="18"/>
      <c r="W123" s="19"/>
      <c r="X123" s="51"/>
      <c r="Y123" s="125"/>
      <c r="Z123" s="18"/>
      <c r="AA123" s="17"/>
      <c r="AB123" s="19"/>
      <c r="AC123" s="19"/>
      <c r="AD123" s="56"/>
      <c r="AE123" s="125"/>
      <c r="AF123" s="532"/>
      <c r="AG123" s="21"/>
      <c r="AH123" s="21"/>
      <c r="AI123" s="19"/>
      <c r="AJ123" s="192"/>
      <c r="AK123" s="125"/>
      <c r="AL123" s="365"/>
      <c r="AM123" s="17"/>
      <c r="AN123" s="19"/>
      <c r="AO123" s="19"/>
      <c r="AP123" s="18"/>
      <c r="AQ123" s="92" t="s">
        <v>477</v>
      </c>
      <c r="AR123" s="51"/>
      <c r="AS123" s="51"/>
      <c r="AT123" s="64"/>
      <c r="AU123" s="20"/>
    </row>
    <row r="124" spans="1:47" s="3" customFormat="1" ht="12.75">
      <c r="A124" s="8"/>
      <c r="B124" s="44">
        <v>30</v>
      </c>
      <c r="C124" s="363" t="s">
        <v>137</v>
      </c>
      <c r="D124" s="124" t="s">
        <v>137</v>
      </c>
      <c r="E124" s="124"/>
      <c r="F124" s="31" t="s">
        <v>537</v>
      </c>
      <c r="G124" s="10"/>
      <c r="H124" s="11"/>
      <c r="I124" s="6"/>
      <c r="J124" s="53"/>
      <c r="K124" s="124"/>
      <c r="L124" s="124"/>
      <c r="M124" s="31"/>
      <c r="N124" s="10"/>
      <c r="O124" s="11"/>
      <c r="P124" s="6"/>
      <c r="Q124" s="53"/>
      <c r="R124" s="124"/>
      <c r="S124" s="124"/>
      <c r="T124" s="31"/>
      <c r="U124" s="10"/>
      <c r="V124" s="6"/>
      <c r="W124" s="11"/>
      <c r="X124" s="50"/>
      <c r="Y124" s="124"/>
      <c r="Z124" s="6"/>
      <c r="AA124" s="10"/>
      <c r="AB124" s="11"/>
      <c r="AC124" s="11"/>
      <c r="AD124" s="53"/>
      <c r="AE124" s="124"/>
      <c r="AF124" s="31"/>
      <c r="AG124" s="10"/>
      <c r="AH124" s="11"/>
      <c r="AI124" s="11"/>
      <c r="AJ124" s="68"/>
      <c r="AK124" s="124"/>
      <c r="AL124" s="116"/>
      <c r="AM124" s="10"/>
      <c r="AN124" s="11"/>
      <c r="AO124" s="11"/>
      <c r="AP124" s="6"/>
      <c r="AQ124" s="67" t="s">
        <v>494</v>
      </c>
      <c r="AR124" s="50" t="s">
        <v>434</v>
      </c>
      <c r="AS124" s="50"/>
      <c r="AT124" s="63"/>
      <c r="AU124" s="12"/>
    </row>
    <row r="125" spans="1:47" s="3" customFormat="1" ht="12.75">
      <c r="A125" s="8"/>
      <c r="B125" s="6"/>
      <c r="C125" s="53"/>
      <c r="D125" s="124"/>
      <c r="E125" s="124"/>
      <c r="F125" s="31" t="s">
        <v>268</v>
      </c>
      <c r="G125" s="10"/>
      <c r="H125" s="11"/>
      <c r="I125" s="6"/>
      <c r="J125" s="53"/>
      <c r="K125" s="124"/>
      <c r="L125" s="124"/>
      <c r="M125" s="31"/>
      <c r="N125" s="10"/>
      <c r="O125" s="11"/>
      <c r="P125" s="6"/>
      <c r="Q125" s="53"/>
      <c r="R125" s="124"/>
      <c r="S125" s="124"/>
      <c r="T125" s="31"/>
      <c r="U125" s="10"/>
      <c r="V125" s="6"/>
      <c r="W125" s="11"/>
      <c r="X125" s="50"/>
      <c r="Y125" s="124"/>
      <c r="Z125" s="6"/>
      <c r="AA125" s="10"/>
      <c r="AB125" s="11"/>
      <c r="AC125" s="11"/>
      <c r="AD125" s="53"/>
      <c r="AE125" s="124"/>
      <c r="AF125" s="31"/>
      <c r="AG125" s="10"/>
      <c r="AH125" s="11"/>
      <c r="AI125" s="11"/>
      <c r="AJ125" s="68"/>
      <c r="AK125" s="124"/>
      <c r="AL125" s="116"/>
      <c r="AM125" s="10"/>
      <c r="AN125" s="11"/>
      <c r="AO125" s="11"/>
      <c r="AP125" s="6"/>
      <c r="AQ125" s="67" t="s">
        <v>481</v>
      </c>
      <c r="AR125" s="50" t="s">
        <v>426</v>
      </c>
      <c r="AS125" s="50"/>
      <c r="AT125" s="63"/>
      <c r="AU125" s="12"/>
    </row>
    <row r="126" spans="1:47" s="3" customFormat="1" ht="12.75">
      <c r="A126" s="8"/>
      <c r="B126" s="18"/>
      <c r="C126" s="56"/>
      <c r="D126" s="125"/>
      <c r="E126" s="125"/>
      <c r="F126" s="365"/>
      <c r="G126" s="17"/>
      <c r="H126" s="19"/>
      <c r="I126" s="18"/>
      <c r="J126" s="56"/>
      <c r="K126" s="125"/>
      <c r="L126" s="125"/>
      <c r="M126" s="365"/>
      <c r="N126" s="17"/>
      <c r="O126" s="19"/>
      <c r="P126" s="18"/>
      <c r="Q126" s="56"/>
      <c r="R126" s="125"/>
      <c r="S126" s="125"/>
      <c r="T126" s="365"/>
      <c r="U126" s="17"/>
      <c r="V126" s="18"/>
      <c r="W126" s="19"/>
      <c r="X126" s="51"/>
      <c r="Y126" s="125"/>
      <c r="Z126" s="18"/>
      <c r="AA126" s="17"/>
      <c r="AB126" s="19"/>
      <c r="AC126" s="19"/>
      <c r="AD126" s="56"/>
      <c r="AE126" s="125"/>
      <c r="AF126" s="540"/>
      <c r="AG126" s="17"/>
      <c r="AH126" s="19"/>
      <c r="AI126" s="19"/>
      <c r="AJ126" s="69"/>
      <c r="AK126" s="125"/>
      <c r="AL126" s="365"/>
      <c r="AM126" s="17"/>
      <c r="AN126" s="19"/>
      <c r="AO126" s="19"/>
      <c r="AP126" s="18"/>
      <c r="AQ126" s="92" t="s">
        <v>479</v>
      </c>
      <c r="AR126" s="51"/>
      <c r="AS126" s="51"/>
      <c r="AT126" s="64"/>
      <c r="AU126" s="20"/>
    </row>
    <row r="127" spans="1:47" s="3" customFormat="1" ht="12.75">
      <c r="A127" s="8"/>
      <c r="B127" s="44">
        <v>31</v>
      </c>
      <c r="C127" s="363" t="s">
        <v>140</v>
      </c>
      <c r="D127" s="124"/>
      <c r="E127" s="124"/>
      <c r="F127" s="31"/>
      <c r="G127" s="10"/>
      <c r="H127" s="11"/>
      <c r="I127" s="6"/>
      <c r="J127" s="53"/>
      <c r="K127" s="124"/>
      <c r="L127" s="124"/>
      <c r="M127" s="31"/>
      <c r="N127" s="10"/>
      <c r="O127" s="11"/>
      <c r="P127" s="6"/>
      <c r="Q127" s="53"/>
      <c r="R127" s="124" t="s">
        <v>140</v>
      </c>
      <c r="S127" s="124"/>
      <c r="T127" s="1464" t="s">
        <v>702</v>
      </c>
      <c r="U127" s="10"/>
      <c r="V127" s="6"/>
      <c r="W127" s="11"/>
      <c r="X127" s="50"/>
      <c r="Y127" s="124"/>
      <c r="Z127" s="6"/>
      <c r="AA127" s="10"/>
      <c r="AB127" s="11"/>
      <c r="AC127" s="11"/>
      <c r="AD127" s="53"/>
      <c r="AE127" s="124"/>
      <c r="AF127" s="248"/>
      <c r="AG127" s="13"/>
      <c r="AH127" s="13"/>
      <c r="AI127" s="11"/>
      <c r="AJ127" s="74"/>
      <c r="AK127" s="124"/>
      <c r="AL127" s="116"/>
      <c r="AM127" s="10"/>
      <c r="AN127" s="11"/>
      <c r="AO127" s="11"/>
      <c r="AP127" s="6"/>
      <c r="AQ127" s="205" t="s">
        <v>489</v>
      </c>
      <c r="AR127" s="50" t="s">
        <v>428</v>
      </c>
      <c r="AS127" s="50"/>
      <c r="AT127" s="63"/>
      <c r="AU127" s="12"/>
    </row>
    <row r="128" spans="1:47" s="3" customFormat="1" ht="12.75">
      <c r="A128" s="8"/>
      <c r="B128" s="6"/>
      <c r="C128" s="53"/>
      <c r="D128" s="124"/>
      <c r="E128" s="124"/>
      <c r="F128" s="31"/>
      <c r="G128" s="10"/>
      <c r="H128" s="11"/>
      <c r="I128" s="6"/>
      <c r="J128" s="53"/>
      <c r="K128" s="124"/>
      <c r="L128" s="124"/>
      <c r="M128" s="31"/>
      <c r="N128" s="10"/>
      <c r="O128" s="11"/>
      <c r="P128" s="6"/>
      <c r="Q128" s="53"/>
      <c r="R128" s="124"/>
      <c r="S128" s="124"/>
      <c r="T128" s="31"/>
      <c r="U128" s="10"/>
      <c r="V128" s="6"/>
      <c r="W128" s="11"/>
      <c r="X128" s="50"/>
      <c r="Y128" s="124"/>
      <c r="Z128" s="6"/>
      <c r="AA128" s="10"/>
      <c r="AB128" s="11"/>
      <c r="AC128" s="11"/>
      <c r="AD128" s="53"/>
      <c r="AE128" s="124"/>
      <c r="AF128" s="248"/>
      <c r="AG128" s="13"/>
      <c r="AH128" s="13"/>
      <c r="AI128" s="11"/>
      <c r="AJ128" s="74"/>
      <c r="AK128" s="124"/>
      <c r="AL128" s="116"/>
      <c r="AM128" s="10"/>
      <c r="AN128" s="11"/>
      <c r="AO128" s="11"/>
      <c r="AP128" s="6"/>
      <c r="AQ128" s="67" t="s">
        <v>429</v>
      </c>
      <c r="AR128" s="50" t="s">
        <v>430</v>
      </c>
      <c r="AS128" s="50"/>
      <c r="AT128" s="63"/>
      <c r="AU128" s="12"/>
    </row>
    <row r="129" spans="1:47" s="18" customFormat="1" ht="12.75">
      <c r="A129" s="8"/>
      <c r="C129" s="56"/>
      <c r="D129" s="125"/>
      <c r="E129" s="125"/>
      <c r="F129" s="365"/>
      <c r="G129" s="17"/>
      <c r="H129" s="19"/>
      <c r="J129" s="56"/>
      <c r="K129" s="125"/>
      <c r="L129" s="125"/>
      <c r="M129" s="365"/>
      <c r="N129" s="17"/>
      <c r="O129" s="19"/>
      <c r="Q129" s="56"/>
      <c r="R129" s="125"/>
      <c r="S129" s="125"/>
      <c r="T129" s="370"/>
      <c r="U129" s="17"/>
      <c r="W129" s="19"/>
      <c r="X129" s="51"/>
      <c r="Y129" s="125"/>
      <c r="AA129" s="17"/>
      <c r="AB129" s="19"/>
      <c r="AC129" s="19"/>
      <c r="AD129" s="56"/>
      <c r="AE129" s="125"/>
      <c r="AF129" s="532"/>
      <c r="AG129" s="21"/>
      <c r="AH129" s="21"/>
      <c r="AI129" s="19"/>
      <c r="AJ129" s="192"/>
      <c r="AK129" s="125"/>
      <c r="AL129" s="365"/>
      <c r="AM129" s="17"/>
      <c r="AN129" s="19"/>
      <c r="AO129" s="19"/>
      <c r="AQ129" s="92" t="s">
        <v>444</v>
      </c>
      <c r="AR129" s="51" t="s">
        <v>425</v>
      </c>
      <c r="AS129" s="51"/>
      <c r="AT129" s="64"/>
      <c r="AU129" s="20"/>
    </row>
    <row r="130" spans="1:47" s="3" customFormat="1" ht="12.75">
      <c r="A130" s="28"/>
      <c r="B130" s="14"/>
      <c r="C130" s="6"/>
      <c r="D130" s="124"/>
      <c r="E130" s="124"/>
      <c r="F130" s="31"/>
      <c r="G130" s="40"/>
      <c r="H130" s="6"/>
      <c r="I130" s="6"/>
      <c r="J130" s="6"/>
      <c r="K130" s="124"/>
      <c r="L130" s="124"/>
      <c r="M130" s="31"/>
      <c r="N130" s="40"/>
      <c r="O130" s="6"/>
      <c r="P130" s="6"/>
      <c r="Q130" s="6"/>
      <c r="R130" s="124"/>
      <c r="S130" s="124"/>
      <c r="T130" s="31"/>
      <c r="U130" s="40"/>
      <c r="V130" s="6"/>
      <c r="W130" s="6"/>
      <c r="X130" s="6"/>
      <c r="Y130" s="124"/>
      <c r="Z130" s="31"/>
      <c r="AA130" s="40"/>
      <c r="AB130" s="6"/>
      <c r="AC130" s="6"/>
      <c r="AD130" s="6"/>
      <c r="AE130" s="124"/>
      <c r="AF130" s="31"/>
      <c r="AG130" s="6"/>
      <c r="AH130" s="6"/>
      <c r="AI130" s="6"/>
      <c r="AJ130" s="74"/>
      <c r="AK130" s="124"/>
      <c r="AL130" s="31"/>
      <c r="AM130" s="40"/>
      <c r="AN130" s="6"/>
      <c r="AO130" s="6"/>
      <c r="AP130" s="6"/>
      <c r="AQ130" s="6"/>
      <c r="AR130" s="6"/>
      <c r="AS130" s="6"/>
      <c r="AT130" s="6"/>
      <c r="AU130" s="12"/>
    </row>
    <row r="131" spans="1:47" ht="15.75" customHeight="1">
      <c r="A131" s="1602"/>
      <c r="B131" s="764"/>
      <c r="C131" s="778"/>
      <c r="D131" s="764"/>
      <c r="E131" s="764"/>
      <c r="F131" s="871"/>
      <c r="G131" s="956"/>
      <c r="H131" s="871"/>
      <c r="I131" s="1022"/>
      <c r="J131" s="1142"/>
      <c r="K131" s="764"/>
      <c r="L131" s="764"/>
      <c r="M131" s="1488" t="s">
        <v>708</v>
      </c>
      <c r="N131" s="1143"/>
      <c r="O131" s="764"/>
      <c r="P131" s="764"/>
      <c r="Q131" s="1022"/>
      <c r="R131" s="31"/>
      <c r="S131" s="31"/>
      <c r="U131" s="114"/>
      <c r="V131" s="31"/>
      <c r="W131" s="31"/>
      <c r="X131" s="136"/>
      <c r="Y131" s="6"/>
      <c r="Z131" s="39"/>
      <c r="AA131" s="22"/>
      <c r="AB131" s="6"/>
      <c r="AC131" s="22"/>
      <c r="AD131" s="22"/>
      <c r="AE131" s="6"/>
      <c r="AF131" s="39"/>
      <c r="AG131" s="58"/>
      <c r="AH131" s="31"/>
      <c r="AI131" s="31"/>
      <c r="AJ131" s="137"/>
      <c r="AK131" s="243"/>
      <c r="AL131" s="39"/>
      <c r="AO131" s="22"/>
      <c r="AP131" s="39"/>
      <c r="AQ131" s="39"/>
      <c r="AR131" s="39"/>
      <c r="AS131" s="39"/>
      <c r="AT131" s="39"/>
      <c r="AU131" s="218" t="s">
        <v>355</v>
      </c>
    </row>
    <row r="132" spans="1:47" ht="13.5" thickBot="1">
      <c r="A132" s="47"/>
      <c r="B132" s="7"/>
      <c r="C132" s="7"/>
      <c r="D132" s="129"/>
      <c r="E132" s="129"/>
      <c r="F132" s="26"/>
      <c r="G132" s="7"/>
      <c r="H132" s="5"/>
      <c r="I132" s="7"/>
      <c r="J132" s="7"/>
      <c r="K132" s="129"/>
      <c r="L132" s="129"/>
      <c r="M132" s="26"/>
      <c r="N132" s="7"/>
      <c r="O132" s="5"/>
      <c r="P132" s="7"/>
      <c r="Q132" s="7"/>
      <c r="R132" s="129"/>
      <c r="S132" s="129"/>
      <c r="T132" s="26"/>
      <c r="U132" s="7"/>
      <c r="V132" s="5"/>
      <c r="W132" s="7"/>
      <c r="X132" s="7"/>
      <c r="Y132" s="129"/>
      <c r="Z132" s="26"/>
      <c r="AA132" s="7"/>
      <c r="AB132" s="5"/>
      <c r="AC132" s="7"/>
      <c r="AD132" s="7"/>
      <c r="AE132" s="129"/>
      <c r="AF132" s="26"/>
      <c r="AG132" s="7"/>
      <c r="AH132" s="7"/>
      <c r="AI132" s="7"/>
      <c r="AJ132" s="71"/>
      <c r="AK132" s="244"/>
      <c r="AL132" s="26"/>
      <c r="AM132" s="7"/>
      <c r="AN132" s="5"/>
      <c r="AO132" s="7"/>
      <c r="AP132" s="7"/>
      <c r="AQ132" s="7"/>
      <c r="AR132" s="7"/>
      <c r="AS132" s="7"/>
      <c r="AT132" s="7"/>
      <c r="AU132" s="25"/>
    </row>
    <row r="133" ht="13.5" thickTop="1"/>
    <row r="134" spans="10:42" ht="12.75">
      <c r="J134" s="107"/>
      <c r="K134" s="221"/>
      <c r="L134" s="221"/>
      <c r="M134" s="337"/>
      <c r="N134" s="107"/>
      <c r="O134" s="108"/>
      <c r="P134" s="107"/>
      <c r="Q134" s="107"/>
      <c r="R134" s="221"/>
      <c r="S134" s="221"/>
      <c r="T134" s="337"/>
      <c r="U134" s="107"/>
      <c r="V134" s="108"/>
      <c r="W134" s="107"/>
      <c r="X134" s="107"/>
      <c r="Y134" s="221"/>
      <c r="Z134" s="337"/>
      <c r="AA134" s="107"/>
      <c r="AB134" s="108"/>
      <c r="AC134" s="107"/>
      <c r="AD134" s="107"/>
      <c r="AE134" s="221"/>
      <c r="AF134" s="337"/>
      <c r="AG134" s="107"/>
      <c r="AH134" s="107"/>
      <c r="AI134" s="107"/>
      <c r="AJ134" s="107"/>
      <c r="AK134" s="246"/>
      <c r="AP134" s="107"/>
    </row>
    <row r="135" spans="6:37" ht="12.75">
      <c r="F135" s="114"/>
      <c r="G135" s="31"/>
      <c r="H135" s="115"/>
      <c r="I135" s="39"/>
      <c r="J135" s="1"/>
      <c r="K135" s="116"/>
      <c r="L135" s="116"/>
      <c r="M135" s="31"/>
      <c r="N135" s="31"/>
      <c r="O135" s="38"/>
      <c r="P135" s="107"/>
      <c r="Q135" s="107"/>
      <c r="R135" s="221"/>
      <c r="S135" s="221"/>
      <c r="T135" s="337"/>
      <c r="U135" s="107"/>
      <c r="V135" s="108"/>
      <c r="W135" s="107"/>
      <c r="X135" s="107"/>
      <c r="Y135" s="221"/>
      <c r="Z135" s="337"/>
      <c r="AA135" s="107"/>
      <c r="AB135" s="108"/>
      <c r="AC135" s="107"/>
      <c r="AD135" s="107"/>
      <c r="AE135" s="221"/>
      <c r="AF135" s="337"/>
      <c r="AG135" s="107"/>
      <c r="AH135" s="107"/>
      <c r="AI135" s="107"/>
      <c r="AJ135" s="107"/>
      <c r="AK135" s="246"/>
    </row>
    <row r="159" spans="1:44" ht="12.75">
      <c r="A159" s="708"/>
      <c r="B159" s="708"/>
      <c r="C159" s="708"/>
      <c r="D159" s="709"/>
      <c r="E159" s="709"/>
      <c r="F159" s="710"/>
      <c r="G159" s="708"/>
      <c r="H159" s="711"/>
      <c r="I159" s="711"/>
      <c r="J159" s="711"/>
      <c r="K159" s="709"/>
      <c r="L159" s="709"/>
      <c r="M159" s="711"/>
      <c r="N159" s="709"/>
      <c r="O159" s="711"/>
      <c r="P159" s="711"/>
      <c r="Q159" s="711"/>
      <c r="R159" s="709"/>
      <c r="S159" s="709"/>
      <c r="T159" s="711"/>
      <c r="U159" s="709"/>
      <c r="V159" s="711"/>
      <c r="W159" s="711"/>
      <c r="X159" s="711"/>
      <c r="Y159" s="709"/>
      <c r="Z159" s="711"/>
      <c r="AA159" s="709"/>
      <c r="AB159" s="711"/>
      <c r="AC159" s="711"/>
      <c r="AD159" s="711"/>
      <c r="AE159" s="709"/>
      <c r="AF159" s="710"/>
      <c r="AG159" s="708"/>
      <c r="AH159" s="708"/>
      <c r="AI159" s="708"/>
      <c r="AJ159" s="758" t="s">
        <v>563</v>
      </c>
      <c r="AK159" s="709"/>
      <c r="AL159" s="710"/>
      <c r="AM159" s="708"/>
      <c r="AN159" s="709"/>
      <c r="AO159" s="708"/>
      <c r="AP159" s="708"/>
      <c r="AQ159" s="708"/>
      <c r="AR159" s="708"/>
    </row>
    <row r="160" spans="1:43" ht="12.75">
      <c r="A160" s="3"/>
      <c r="B160" s="3"/>
      <c r="C160" s="3"/>
      <c r="F160" s="116">
        <f aca="true" t="shared" si="0" ref="F160:F166">COUNTIF($D$5:$D$155,G160)</f>
        <v>0</v>
      </c>
      <c r="G160" s="3" t="s">
        <v>151</v>
      </c>
      <c r="I160" s="3"/>
      <c r="J160" s="216"/>
      <c r="M160" s="116">
        <f aca="true" t="shared" si="1" ref="M160:M166">COUNTIF($K$5:$K$155,N160)</f>
        <v>0</v>
      </c>
      <c r="N160" s="3" t="s">
        <v>151</v>
      </c>
      <c r="P160" s="3"/>
      <c r="Q160" s="3"/>
      <c r="T160" s="116">
        <f aca="true" t="shared" si="2" ref="T160:T166">COUNTIF($R$5:$R$155,U160)</f>
        <v>0</v>
      </c>
      <c r="U160" s="3" t="s">
        <v>151</v>
      </c>
      <c r="W160" s="3"/>
      <c r="X160" s="3"/>
      <c r="Z160" s="116">
        <f aca="true" t="shared" si="3" ref="Z160:Z166">COUNTIF($Y$5:$Y$155,AA160)</f>
        <v>1</v>
      </c>
      <c r="AA160" s="3" t="s">
        <v>151</v>
      </c>
      <c r="AC160" s="3"/>
      <c r="AD160" s="3"/>
      <c r="AF160" s="116">
        <f aca="true" t="shared" si="4" ref="AF160:AF166">COUNTIF($AE$5:$AE$155,AG160)</f>
        <v>3</v>
      </c>
      <c r="AG160" s="3" t="s">
        <v>151</v>
      </c>
      <c r="AH160" s="3"/>
      <c r="AI160" s="3"/>
      <c r="AJ160" s="757">
        <f aca="true" t="shared" si="5" ref="AJ160:AJ166">F160+M160+T160+Z160+AF160</f>
        <v>4</v>
      </c>
      <c r="AK160" s="187"/>
      <c r="AL160" s="116">
        <f aca="true" t="shared" si="6" ref="AL160:AL166">COUNTIF($AK$5:$AK$155,AM160)</f>
        <v>0</v>
      </c>
      <c r="AM160" s="3" t="s">
        <v>151</v>
      </c>
      <c r="AO160" s="3"/>
      <c r="AP160" s="3"/>
      <c r="AQ160" s="3"/>
    </row>
    <row r="161" spans="1:43" ht="12.75">
      <c r="A161" s="3"/>
      <c r="B161" s="3"/>
      <c r="C161" s="3"/>
      <c r="F161" s="116">
        <f t="shared" si="0"/>
        <v>0</v>
      </c>
      <c r="G161" s="3" t="s">
        <v>134</v>
      </c>
      <c r="I161" s="3"/>
      <c r="J161" s="216"/>
      <c r="M161" s="116">
        <f t="shared" si="1"/>
        <v>2</v>
      </c>
      <c r="N161" s="3" t="s">
        <v>134</v>
      </c>
      <c r="P161" s="3"/>
      <c r="Q161" s="3"/>
      <c r="T161" s="116">
        <f t="shared" si="2"/>
        <v>3</v>
      </c>
      <c r="U161" s="3" t="s">
        <v>134</v>
      </c>
      <c r="W161" s="3"/>
      <c r="X161" s="3"/>
      <c r="Z161" s="116">
        <f t="shared" si="3"/>
        <v>0</v>
      </c>
      <c r="AA161" s="3" t="s">
        <v>134</v>
      </c>
      <c r="AC161" s="3"/>
      <c r="AD161" s="3"/>
      <c r="AF161" s="116">
        <f t="shared" si="4"/>
        <v>0</v>
      </c>
      <c r="AG161" s="3" t="s">
        <v>134</v>
      </c>
      <c r="AH161" s="3"/>
      <c r="AI161" s="3"/>
      <c r="AJ161" s="757">
        <f t="shared" si="5"/>
        <v>5</v>
      </c>
      <c r="AK161" s="187"/>
      <c r="AL161" s="116">
        <f t="shared" si="6"/>
        <v>0</v>
      </c>
      <c r="AM161" s="3" t="s">
        <v>134</v>
      </c>
      <c r="AO161" s="3"/>
      <c r="AP161" s="3"/>
      <c r="AQ161" s="3"/>
    </row>
    <row r="162" spans="1:43" ht="12.75">
      <c r="A162" s="3"/>
      <c r="B162" s="3"/>
      <c r="C162" s="3"/>
      <c r="F162" s="116">
        <f t="shared" si="0"/>
        <v>4</v>
      </c>
      <c r="G162" s="3" t="s">
        <v>137</v>
      </c>
      <c r="I162" s="3"/>
      <c r="J162" s="216"/>
      <c r="M162" s="116">
        <f t="shared" si="1"/>
        <v>1</v>
      </c>
      <c r="N162" s="3" t="s">
        <v>137</v>
      </c>
      <c r="P162" s="3"/>
      <c r="Q162" s="3"/>
      <c r="T162" s="116">
        <f t="shared" si="2"/>
        <v>0</v>
      </c>
      <c r="U162" s="3" t="s">
        <v>137</v>
      </c>
      <c r="W162" s="3"/>
      <c r="X162" s="3"/>
      <c r="Z162" s="116">
        <f t="shared" si="3"/>
        <v>0</v>
      </c>
      <c r="AA162" s="3" t="s">
        <v>137</v>
      </c>
      <c r="AC162" s="3"/>
      <c r="AD162" s="3"/>
      <c r="AF162" s="116">
        <f t="shared" si="4"/>
        <v>0</v>
      </c>
      <c r="AG162" s="3" t="s">
        <v>137</v>
      </c>
      <c r="AH162" s="3"/>
      <c r="AI162" s="3"/>
      <c r="AJ162" s="757">
        <f t="shared" si="5"/>
        <v>5</v>
      </c>
      <c r="AK162" s="187"/>
      <c r="AL162" s="116">
        <f t="shared" si="6"/>
        <v>0</v>
      </c>
      <c r="AM162" s="3" t="s">
        <v>137</v>
      </c>
      <c r="AO162" s="3"/>
      <c r="AP162" s="3"/>
      <c r="AQ162" s="3"/>
    </row>
    <row r="163" spans="1:43" ht="12.75">
      <c r="A163" s="3"/>
      <c r="B163" s="3"/>
      <c r="C163" s="3"/>
      <c r="F163" s="116">
        <f t="shared" si="0"/>
        <v>0</v>
      </c>
      <c r="G163" s="3" t="s">
        <v>140</v>
      </c>
      <c r="I163" s="3"/>
      <c r="J163" s="216"/>
      <c r="M163" s="116">
        <f t="shared" si="1"/>
        <v>0</v>
      </c>
      <c r="N163" s="3" t="s">
        <v>140</v>
      </c>
      <c r="P163" s="3"/>
      <c r="Q163" s="3"/>
      <c r="T163" s="116">
        <f t="shared" si="2"/>
        <v>5</v>
      </c>
      <c r="U163" s="3" t="s">
        <v>140</v>
      </c>
      <c r="W163" s="3"/>
      <c r="X163" s="3"/>
      <c r="Z163" s="116">
        <f t="shared" si="3"/>
        <v>0</v>
      </c>
      <c r="AA163" s="3" t="s">
        <v>140</v>
      </c>
      <c r="AC163" s="3"/>
      <c r="AD163" s="3"/>
      <c r="AF163" s="116">
        <f t="shared" si="4"/>
        <v>0</v>
      </c>
      <c r="AG163" s="3" t="s">
        <v>140</v>
      </c>
      <c r="AH163" s="3"/>
      <c r="AI163" s="3"/>
      <c r="AJ163" s="757">
        <f t="shared" si="5"/>
        <v>5</v>
      </c>
      <c r="AK163" s="187"/>
      <c r="AL163" s="116">
        <f t="shared" si="6"/>
        <v>0</v>
      </c>
      <c r="AM163" s="3" t="s">
        <v>140</v>
      </c>
      <c r="AO163" s="3"/>
      <c r="AP163" s="3"/>
      <c r="AQ163" s="3"/>
    </row>
    <row r="164" spans="1:43" ht="12.75">
      <c r="A164" s="3"/>
      <c r="B164" s="3"/>
      <c r="C164" s="3"/>
      <c r="F164" s="116">
        <f t="shared" si="0"/>
        <v>0</v>
      </c>
      <c r="G164" s="3" t="s">
        <v>142</v>
      </c>
      <c r="I164" s="3"/>
      <c r="J164" s="216"/>
      <c r="M164" s="116">
        <f t="shared" si="1"/>
        <v>0</v>
      </c>
      <c r="N164" s="3" t="s">
        <v>142</v>
      </c>
      <c r="P164" s="3"/>
      <c r="Q164" s="3"/>
      <c r="T164" s="116">
        <f t="shared" si="2"/>
        <v>0</v>
      </c>
      <c r="U164" s="3" t="s">
        <v>142</v>
      </c>
      <c r="W164" s="3"/>
      <c r="X164" s="3"/>
      <c r="Z164" s="116">
        <f t="shared" si="3"/>
        <v>4</v>
      </c>
      <c r="AA164" s="3" t="s">
        <v>142</v>
      </c>
      <c r="AC164" s="3"/>
      <c r="AD164" s="3"/>
      <c r="AF164" s="116">
        <f t="shared" si="4"/>
        <v>0</v>
      </c>
      <c r="AG164" s="3" t="s">
        <v>142</v>
      </c>
      <c r="AH164" s="3"/>
      <c r="AI164" s="3"/>
      <c r="AJ164" s="757">
        <f t="shared" si="5"/>
        <v>4</v>
      </c>
      <c r="AK164" s="187"/>
      <c r="AL164" s="116">
        <f t="shared" si="6"/>
        <v>0</v>
      </c>
      <c r="AM164" s="3" t="s">
        <v>142</v>
      </c>
      <c r="AO164" s="3"/>
      <c r="AP164" s="3"/>
      <c r="AQ164" s="3"/>
    </row>
    <row r="165" spans="1:43" ht="12.75">
      <c r="A165" s="3"/>
      <c r="B165" s="3"/>
      <c r="C165" s="3"/>
      <c r="F165" s="116">
        <f t="shared" si="0"/>
        <v>2</v>
      </c>
      <c r="G165" s="3" t="s">
        <v>144</v>
      </c>
      <c r="I165" s="3"/>
      <c r="J165" s="216"/>
      <c r="M165" s="116">
        <f t="shared" si="1"/>
        <v>3</v>
      </c>
      <c r="N165" s="3" t="s">
        <v>144</v>
      </c>
      <c r="P165" s="3"/>
      <c r="Q165" s="3"/>
      <c r="T165" s="116">
        <f t="shared" si="2"/>
        <v>2</v>
      </c>
      <c r="U165" s="3" t="s">
        <v>144</v>
      </c>
      <c r="W165" s="3"/>
      <c r="X165" s="3"/>
      <c r="Z165" s="116">
        <f t="shared" si="3"/>
        <v>1</v>
      </c>
      <c r="AA165" s="3" t="s">
        <v>144</v>
      </c>
      <c r="AC165" s="3"/>
      <c r="AD165" s="3"/>
      <c r="AF165" s="116">
        <f t="shared" si="4"/>
        <v>0</v>
      </c>
      <c r="AG165" s="3" t="s">
        <v>144</v>
      </c>
      <c r="AH165" s="3"/>
      <c r="AI165" s="3"/>
      <c r="AJ165" s="757">
        <f t="shared" si="5"/>
        <v>8</v>
      </c>
      <c r="AK165" s="187"/>
      <c r="AL165" s="116">
        <f t="shared" si="6"/>
        <v>5</v>
      </c>
      <c r="AM165" s="3" t="s">
        <v>144</v>
      </c>
      <c r="AO165" s="3"/>
      <c r="AP165" s="3"/>
      <c r="AQ165" s="3"/>
    </row>
    <row r="166" spans="1:43" ht="12.75">
      <c r="A166" s="3"/>
      <c r="B166" s="3"/>
      <c r="C166" s="3"/>
      <c r="F166" s="116">
        <f t="shared" si="0"/>
        <v>2</v>
      </c>
      <c r="G166" s="3" t="s">
        <v>148</v>
      </c>
      <c r="I166" s="3"/>
      <c r="J166" s="216"/>
      <c r="M166" s="116">
        <f t="shared" si="1"/>
        <v>0</v>
      </c>
      <c r="N166" s="3" t="s">
        <v>148</v>
      </c>
      <c r="P166" s="3"/>
      <c r="Q166" s="3"/>
      <c r="T166" s="116">
        <f t="shared" si="2"/>
        <v>2</v>
      </c>
      <c r="U166" s="3" t="s">
        <v>148</v>
      </c>
      <c r="W166" s="3"/>
      <c r="X166" s="3"/>
      <c r="Z166" s="116">
        <f t="shared" si="3"/>
        <v>0</v>
      </c>
      <c r="AA166" s="3" t="s">
        <v>148</v>
      </c>
      <c r="AC166" s="3"/>
      <c r="AD166" s="3"/>
      <c r="AF166" s="116">
        <f t="shared" si="4"/>
        <v>0</v>
      </c>
      <c r="AG166" s="3" t="s">
        <v>148</v>
      </c>
      <c r="AH166" s="3"/>
      <c r="AI166" s="3"/>
      <c r="AJ166" s="757">
        <f t="shared" si="5"/>
        <v>4</v>
      </c>
      <c r="AK166" s="187"/>
      <c r="AL166" s="116">
        <f t="shared" si="6"/>
        <v>3</v>
      </c>
      <c r="AM166" s="3" t="s">
        <v>148</v>
      </c>
      <c r="AO166" s="3"/>
      <c r="AP166" s="3"/>
      <c r="AQ166" s="3"/>
    </row>
    <row r="167" spans="1:43" ht="12.75">
      <c r="A167" s="3"/>
      <c r="B167" s="3"/>
      <c r="C167" s="3"/>
      <c r="F167" s="116"/>
      <c r="G167" s="3"/>
      <c r="I167" s="3"/>
      <c r="J167" s="216"/>
      <c r="M167" s="116"/>
      <c r="N167" s="3"/>
      <c r="P167" s="3"/>
      <c r="Q167" s="3"/>
      <c r="T167" s="116"/>
      <c r="U167" s="3"/>
      <c r="W167" s="3"/>
      <c r="X167" s="3"/>
      <c r="Z167" s="116"/>
      <c r="AA167" s="3"/>
      <c r="AC167" s="3"/>
      <c r="AD167" s="3"/>
      <c r="AF167" s="116"/>
      <c r="AG167" s="3"/>
      <c r="AH167" s="3"/>
      <c r="AI167" s="3"/>
      <c r="AJ167" s="3"/>
      <c r="AK167" s="187"/>
      <c r="AL167" s="116"/>
      <c r="AM167" s="3"/>
      <c r="AO167" s="3"/>
      <c r="AP167" s="3"/>
      <c r="AQ167" s="3"/>
    </row>
    <row r="168" spans="1:43" ht="12.75">
      <c r="A168" s="3"/>
      <c r="B168" s="3"/>
      <c r="C168" s="3"/>
      <c r="F168" s="721">
        <f>SUM(F160:F166)</f>
        <v>8</v>
      </c>
      <c r="G168" s="721" t="s">
        <v>291</v>
      </c>
      <c r="H168" s="721"/>
      <c r="I168" s="722"/>
      <c r="J168" s="721"/>
      <c r="K168" s="722"/>
      <c r="L168" s="722"/>
      <c r="M168" s="721">
        <f>SUM(M160:M166)</f>
        <v>6</v>
      </c>
      <c r="N168" s="721" t="s">
        <v>291</v>
      </c>
      <c r="O168" s="722"/>
      <c r="P168" s="722"/>
      <c r="Q168" s="722"/>
      <c r="R168" s="722"/>
      <c r="S168" s="722"/>
      <c r="T168" s="721">
        <f>SUM(T160:T166)</f>
        <v>12</v>
      </c>
      <c r="U168" s="721" t="s">
        <v>291</v>
      </c>
      <c r="V168" s="722"/>
      <c r="W168" s="722"/>
      <c r="X168" s="722"/>
      <c r="Y168" s="722"/>
      <c r="Z168" s="721">
        <f>SUM(Z160:Z166)</f>
        <v>6</v>
      </c>
      <c r="AA168" s="721" t="s">
        <v>291</v>
      </c>
      <c r="AB168" s="722"/>
      <c r="AC168" s="722"/>
      <c r="AD168" s="722"/>
      <c r="AE168" s="722"/>
      <c r="AF168" s="721">
        <f>SUM(AF160:AF166)</f>
        <v>3</v>
      </c>
      <c r="AG168" s="721" t="s">
        <v>291</v>
      </c>
      <c r="AH168" s="722"/>
      <c r="AI168" s="722"/>
      <c r="AJ168" s="757">
        <f>F168+M168+T168+Z168+AF168</f>
        <v>35</v>
      </c>
      <c r="AK168" s="722"/>
      <c r="AL168" s="721">
        <f>SUM(AL160:AL166)</f>
        <v>8</v>
      </c>
      <c r="AM168" s="721" t="s">
        <v>291</v>
      </c>
      <c r="AO168" s="3"/>
      <c r="AP168" s="116">
        <f>F168+M168+T168+Z168+AF168+AL168</f>
        <v>43</v>
      </c>
      <c r="AQ168" s="116" t="s">
        <v>557</v>
      </c>
    </row>
    <row r="169" spans="1:43" ht="12.75">
      <c r="A169" s="3"/>
      <c r="B169" s="3"/>
      <c r="C169" s="3"/>
      <c r="F169" s="116"/>
      <c r="G169" s="3"/>
      <c r="I169" s="3"/>
      <c r="J169" s="3"/>
      <c r="M169" s="116"/>
      <c r="N169" s="3"/>
      <c r="P169" s="3"/>
      <c r="Q169" s="3"/>
      <c r="T169" s="116"/>
      <c r="U169" s="3"/>
      <c r="W169" s="3"/>
      <c r="X169" s="3"/>
      <c r="Z169" s="116"/>
      <c r="AA169" s="3"/>
      <c r="AC169" s="3"/>
      <c r="AD169" s="3"/>
      <c r="AF169" s="116"/>
      <c r="AG169" s="3"/>
      <c r="AH169" s="3"/>
      <c r="AI169" s="3"/>
      <c r="AJ169" s="3"/>
      <c r="AK169" s="187"/>
      <c r="AL169" s="116"/>
      <c r="AM169" s="3"/>
      <c r="AO169" s="3"/>
      <c r="AP169" s="3"/>
      <c r="AQ169" s="3"/>
    </row>
    <row r="170" spans="1:43" ht="12.75">
      <c r="A170" s="3"/>
      <c r="B170" s="3"/>
      <c r="C170" s="3"/>
      <c r="F170" s="116"/>
      <c r="G170" s="3"/>
      <c r="I170" s="3"/>
      <c r="J170" s="3"/>
      <c r="M170" s="116"/>
      <c r="N170" s="3"/>
      <c r="P170" s="3"/>
      <c r="Q170" s="3"/>
      <c r="T170" s="116"/>
      <c r="U170" s="3"/>
      <c r="W170" s="3"/>
      <c r="X170" s="3"/>
      <c r="Z170" s="116"/>
      <c r="AA170" s="3"/>
      <c r="AC170" s="3"/>
      <c r="AD170" s="3"/>
      <c r="AF170" s="116"/>
      <c r="AG170" s="3"/>
      <c r="AH170" s="3"/>
      <c r="AI170" s="3"/>
      <c r="AJ170" s="3"/>
      <c r="AK170" s="187"/>
      <c r="AL170" s="116"/>
      <c r="AM170" s="3"/>
      <c r="AO170" s="3"/>
      <c r="AP170" s="3"/>
      <c r="AQ170" s="3"/>
    </row>
    <row r="171" spans="1:43" ht="12.75">
      <c r="A171" s="3"/>
      <c r="B171" s="3"/>
      <c r="C171" s="3"/>
      <c r="F171" s="116"/>
      <c r="G171" s="3"/>
      <c r="I171" s="3"/>
      <c r="J171" s="3"/>
      <c r="M171" s="116"/>
      <c r="N171" s="3"/>
      <c r="P171" s="3"/>
      <c r="Q171" s="3"/>
      <c r="T171" s="116"/>
      <c r="U171" s="3"/>
      <c r="W171" s="3"/>
      <c r="X171" s="3"/>
      <c r="Z171" s="116"/>
      <c r="AA171" s="3"/>
      <c r="AC171" s="3"/>
      <c r="AD171" s="3"/>
      <c r="AF171" s="116"/>
      <c r="AG171" s="3"/>
      <c r="AH171" s="3"/>
      <c r="AI171" s="3"/>
      <c r="AJ171" s="3"/>
      <c r="AK171" s="187"/>
      <c r="AL171" s="116"/>
      <c r="AM171" s="3"/>
      <c r="AO171" s="3"/>
      <c r="AP171" s="3"/>
      <c r="AQ171" s="3"/>
    </row>
    <row r="172" spans="1:43" ht="12.75">
      <c r="A172" s="3"/>
      <c r="B172" s="3"/>
      <c r="C172" s="3"/>
      <c r="F172" s="116">
        <f>COUNTIF($F$5:$F$155,"GREY(T)")</f>
        <v>1</v>
      </c>
      <c r="G172" s="116" t="s">
        <v>554</v>
      </c>
      <c r="I172" s="3"/>
      <c r="J172" s="108"/>
      <c r="K172" s="221"/>
      <c r="L172" s="221"/>
      <c r="M172" s="116">
        <f>COUNTIF($M$5:$M$155,N172)</f>
        <v>0</v>
      </c>
      <c r="N172" s="160" t="s">
        <v>152</v>
      </c>
      <c r="O172" s="108"/>
      <c r="P172" s="108"/>
      <c r="Q172" s="108"/>
      <c r="R172" s="221"/>
      <c r="S172" s="221"/>
      <c r="T172" s="116">
        <f>COUNTIF($T$5:$T$155,U172)</f>
        <v>2</v>
      </c>
      <c r="U172" s="160" t="s">
        <v>321</v>
      </c>
      <c r="V172" s="108"/>
      <c r="W172" s="108"/>
      <c r="X172" s="108"/>
      <c r="Y172" s="221"/>
      <c r="Z172" s="116">
        <f>COUNTIF($Z$5:$Z$155,AA172)</f>
        <v>4</v>
      </c>
      <c r="AA172" s="116" t="s">
        <v>551</v>
      </c>
      <c r="AC172" s="3"/>
      <c r="AD172" s="108"/>
      <c r="AE172" s="221"/>
      <c r="AF172" s="116">
        <f>COUNTIF($AF$5:$AF$155,AG172)</f>
        <v>3</v>
      </c>
      <c r="AG172" s="160" t="s">
        <v>315</v>
      </c>
      <c r="AH172" s="108"/>
      <c r="AI172" s="108"/>
      <c r="AJ172" s="108"/>
      <c r="AK172" s="221"/>
      <c r="AL172" s="116">
        <f>COUNTIF($AL$5:$AL$155,AM172)</f>
        <v>2</v>
      </c>
      <c r="AM172" s="3" t="s">
        <v>150</v>
      </c>
      <c r="AO172" s="3"/>
      <c r="AP172" s="3"/>
      <c r="AQ172" s="3"/>
    </row>
    <row r="173" spans="1:43" ht="12.75">
      <c r="A173" s="3"/>
      <c r="B173" s="3"/>
      <c r="C173" s="3"/>
      <c r="F173" s="116">
        <f>COUNTIF($F$5:$F$155,"GREY(P)")</f>
        <v>3</v>
      </c>
      <c r="G173" s="116" t="s">
        <v>555</v>
      </c>
      <c r="I173" s="3"/>
      <c r="J173" s="3"/>
      <c r="M173" s="116">
        <f>COUNTIF($M$5:$M$155,N173)</f>
        <v>4</v>
      </c>
      <c r="N173" s="116" t="s">
        <v>545</v>
      </c>
      <c r="P173" s="3"/>
      <c r="Q173" s="3"/>
      <c r="T173" s="116">
        <f>COUNTIF($T$5:$T$155,U173)</f>
        <v>3</v>
      </c>
      <c r="U173" s="116" t="s">
        <v>322</v>
      </c>
      <c r="W173" s="3"/>
      <c r="X173" s="3"/>
      <c r="Z173" s="116">
        <f>COUNTIF($Z$5:$Z$155,AA173)</f>
        <v>2</v>
      </c>
      <c r="AA173" s="116" t="s">
        <v>552</v>
      </c>
      <c r="AC173" s="3"/>
      <c r="AD173" s="3"/>
      <c r="AF173" s="116"/>
      <c r="AG173" s="3"/>
      <c r="AH173" s="3"/>
      <c r="AI173" s="3"/>
      <c r="AJ173" s="3"/>
      <c r="AK173" s="187"/>
      <c r="AL173" s="116">
        <f>COUNTIF($AL$5:$AL156,AM173)</f>
        <v>4</v>
      </c>
      <c r="AM173" s="3" t="s">
        <v>246</v>
      </c>
      <c r="AO173" s="3"/>
      <c r="AP173" s="3"/>
      <c r="AQ173" s="3"/>
    </row>
    <row r="174" spans="1:43" ht="12.75">
      <c r="A174" s="3"/>
      <c r="B174" s="3"/>
      <c r="C174" s="3"/>
      <c r="F174" s="116">
        <f>COUNTIF($F$5:$F$155,"GREY(T/P)")</f>
        <v>1</v>
      </c>
      <c r="G174" s="116" t="s">
        <v>556</v>
      </c>
      <c r="I174" s="3"/>
      <c r="J174" s="3"/>
      <c r="M174" s="116">
        <f>COUNTIF($M$5:$M$155,N174)</f>
        <v>2</v>
      </c>
      <c r="N174" s="116" t="s">
        <v>546</v>
      </c>
      <c r="P174" s="3"/>
      <c r="Q174" s="3"/>
      <c r="T174" s="116">
        <f>COUNTIF($T$5:$T$155,U174)</f>
        <v>2</v>
      </c>
      <c r="U174" s="116" t="s">
        <v>397</v>
      </c>
      <c r="W174" s="3"/>
      <c r="X174" s="3"/>
      <c r="Z174" s="116"/>
      <c r="AA174" s="3"/>
      <c r="AC174" s="3"/>
      <c r="AD174" s="3"/>
      <c r="AF174" s="116"/>
      <c r="AG174" s="3"/>
      <c r="AH174" s="3"/>
      <c r="AI174" s="3"/>
      <c r="AJ174" s="3"/>
      <c r="AK174" s="187"/>
      <c r="AL174" s="116">
        <f>COUNTIF($AL$5:$AL156,AM174)</f>
        <v>2</v>
      </c>
      <c r="AM174" s="3" t="s">
        <v>325</v>
      </c>
      <c r="AO174" s="3"/>
      <c r="AP174" s="3"/>
      <c r="AQ174" s="3"/>
    </row>
    <row r="175" spans="1:43" ht="12.75">
      <c r="A175" s="3"/>
      <c r="B175" s="3"/>
      <c r="C175" s="3"/>
      <c r="F175" s="116">
        <f>COUNTIF($F$5:$F$155,"SCOT")</f>
        <v>3</v>
      </c>
      <c r="G175" s="116" t="s">
        <v>149</v>
      </c>
      <c r="I175" s="3"/>
      <c r="J175" s="3"/>
      <c r="M175" s="116"/>
      <c r="N175" s="116"/>
      <c r="P175" s="3"/>
      <c r="Q175" s="3"/>
      <c r="T175" s="116">
        <f>COUNTIF($T$5:$T$155,U175)</f>
        <v>2</v>
      </c>
      <c r="U175" s="116" t="s">
        <v>396</v>
      </c>
      <c r="W175" s="3"/>
      <c r="X175" s="3"/>
      <c r="Z175" s="116"/>
      <c r="AA175" s="3"/>
      <c r="AC175" s="3"/>
      <c r="AD175" s="3"/>
      <c r="AF175" s="116"/>
      <c r="AG175" s="3"/>
      <c r="AH175" s="3"/>
      <c r="AI175" s="3"/>
      <c r="AJ175" s="3"/>
      <c r="AK175" s="187"/>
      <c r="AL175" s="116"/>
      <c r="AM175" s="3"/>
      <c r="AO175" s="3"/>
      <c r="AP175" s="3"/>
      <c r="AQ175" s="3"/>
    </row>
    <row r="176" spans="1:43" ht="12.75">
      <c r="A176" s="3"/>
      <c r="B176" s="3"/>
      <c r="C176" s="3"/>
      <c r="F176" s="116"/>
      <c r="G176" s="3"/>
      <c r="I176" s="3"/>
      <c r="J176" s="3"/>
      <c r="M176" s="116"/>
      <c r="N176" s="3"/>
      <c r="P176" s="3"/>
      <c r="Q176" s="3"/>
      <c r="T176" s="116">
        <f>COUNTIF($T$5:$T$155,U176)</f>
        <v>3</v>
      </c>
      <c r="U176" s="1464" t="s">
        <v>702</v>
      </c>
      <c r="W176" s="3"/>
      <c r="X176" s="3"/>
      <c r="Z176" s="116"/>
      <c r="AA176" s="3"/>
      <c r="AC176" s="3"/>
      <c r="AD176" s="3"/>
      <c r="AF176" s="116"/>
      <c r="AG176" s="3"/>
      <c r="AH176" s="3"/>
      <c r="AI176" s="3"/>
      <c r="AJ176" s="3"/>
      <c r="AK176" s="187"/>
      <c r="AL176" s="1211"/>
      <c r="AM176" s="119"/>
      <c r="AO176" s="3"/>
      <c r="AP176" s="3"/>
      <c r="AQ176" s="3"/>
    </row>
    <row r="177" spans="1:43" ht="12.75">
      <c r="A177" s="3"/>
      <c r="B177" s="3"/>
      <c r="C177" s="3"/>
      <c r="F177" s="116"/>
      <c r="G177" s="3"/>
      <c r="I177" s="3"/>
      <c r="J177" s="3"/>
      <c r="M177" s="116"/>
      <c r="N177" s="3"/>
      <c r="P177" s="3"/>
      <c r="Q177" s="3"/>
      <c r="T177" s="116"/>
      <c r="U177" s="116"/>
      <c r="W177" s="3"/>
      <c r="X177" s="3"/>
      <c r="Z177" s="116"/>
      <c r="AA177" s="3"/>
      <c r="AC177" s="3"/>
      <c r="AD177" s="3"/>
      <c r="AF177" s="116"/>
      <c r="AG177" s="3"/>
      <c r="AH177" s="3"/>
      <c r="AI177" s="3"/>
      <c r="AJ177" s="3"/>
      <c r="AK177" s="187"/>
      <c r="AL177" s="1211"/>
      <c r="AM177" s="119"/>
      <c r="AO177" s="3"/>
      <c r="AP177" s="3"/>
      <c r="AQ177" s="3"/>
    </row>
    <row r="178" spans="1:44" ht="12.75">
      <c r="A178" s="116"/>
      <c r="B178" s="116"/>
      <c r="C178" s="116"/>
      <c r="D178" s="222"/>
      <c r="E178" s="222"/>
      <c r="F178" s="721">
        <f>SUM(F172:F175)</f>
        <v>8</v>
      </c>
      <c r="G178" s="721" t="s">
        <v>291</v>
      </c>
      <c r="H178" s="721"/>
      <c r="I178" s="721"/>
      <c r="J178" s="721"/>
      <c r="K178" s="721"/>
      <c r="L178" s="721"/>
      <c r="M178" s="721">
        <f>SUM(M172:M175)</f>
        <v>6</v>
      </c>
      <c r="N178" s="721" t="s">
        <v>291</v>
      </c>
      <c r="O178" s="721"/>
      <c r="P178" s="721"/>
      <c r="Q178" s="721"/>
      <c r="R178" s="721"/>
      <c r="S178" s="721"/>
      <c r="T178" s="721">
        <f>SUM(T172:T176)</f>
        <v>12</v>
      </c>
      <c r="U178" s="721" t="s">
        <v>291</v>
      </c>
      <c r="V178" s="721"/>
      <c r="W178" s="721"/>
      <c r="X178" s="721"/>
      <c r="Y178" s="721"/>
      <c r="Z178" s="721">
        <f>SUM(Z172:Z175)</f>
        <v>6</v>
      </c>
      <c r="AA178" s="721" t="s">
        <v>291</v>
      </c>
      <c r="AB178" s="721"/>
      <c r="AC178" s="721"/>
      <c r="AD178" s="721"/>
      <c r="AE178" s="721"/>
      <c r="AF178" s="721">
        <f>SUM(AF172:AF175)</f>
        <v>3</v>
      </c>
      <c r="AG178" s="721" t="s">
        <v>291</v>
      </c>
      <c r="AH178" s="721"/>
      <c r="AI178" s="721"/>
      <c r="AJ178" s="721"/>
      <c r="AK178" s="721"/>
      <c r="AL178" s="721">
        <f>SUM(AL172:AL175)</f>
        <v>8</v>
      </c>
      <c r="AM178" s="721" t="s">
        <v>291</v>
      </c>
      <c r="AN178" s="116"/>
      <c r="AO178" s="116"/>
      <c r="AP178" s="116"/>
      <c r="AQ178" s="116"/>
      <c r="AR178" s="116"/>
    </row>
    <row r="179" spans="1:44" ht="12.75">
      <c r="A179" s="3"/>
      <c r="B179" s="3"/>
      <c r="C179" s="3"/>
      <c r="F179" s="116"/>
      <c r="G179" s="3"/>
      <c r="I179" s="3"/>
      <c r="J179" s="3"/>
      <c r="M179" s="116"/>
      <c r="N179" s="3"/>
      <c r="P179" s="3"/>
      <c r="Q179" s="3"/>
      <c r="T179" s="116"/>
      <c r="U179" s="3"/>
      <c r="W179" s="3"/>
      <c r="X179" s="3"/>
      <c r="Z179" s="116"/>
      <c r="AA179" s="3"/>
      <c r="AC179" s="3"/>
      <c r="AD179" s="3"/>
      <c r="AF179" s="116"/>
      <c r="AG179" s="3"/>
      <c r="AH179" s="3"/>
      <c r="AI179" s="3"/>
      <c r="AJ179" s="3"/>
      <c r="AK179" s="187"/>
      <c r="AL179" s="1211"/>
      <c r="AM179" s="119"/>
      <c r="AO179" s="3"/>
      <c r="AP179" s="3"/>
      <c r="AQ179" s="3"/>
      <c r="AR179" s="3"/>
    </row>
    <row r="180" spans="1:43" ht="12.75">
      <c r="A180" s="116"/>
      <c r="B180" s="116"/>
      <c r="C180" s="116"/>
      <c r="D180" s="222"/>
      <c r="E180" s="222"/>
      <c r="F180" s="723">
        <f>SUM($F$168-$F$190)</f>
        <v>8</v>
      </c>
      <c r="G180" s="723" t="s">
        <v>268</v>
      </c>
      <c r="H180" s="723"/>
      <c r="I180" s="723"/>
      <c r="J180" s="723"/>
      <c r="K180" s="723"/>
      <c r="L180" s="723"/>
      <c r="M180" s="723">
        <f>SUM($M$168-$M$190)</f>
        <v>6</v>
      </c>
      <c r="N180" s="723"/>
      <c r="O180" s="723"/>
      <c r="P180" s="723"/>
      <c r="Q180" s="723"/>
      <c r="R180" s="723"/>
      <c r="S180" s="723"/>
      <c r="T180" s="723">
        <f>SUM($T$168-$T$190)</f>
        <v>12</v>
      </c>
      <c r="U180" s="723" t="s">
        <v>558</v>
      </c>
      <c r="V180" s="723"/>
      <c r="W180" s="723"/>
      <c r="X180" s="723"/>
      <c r="Y180" s="723"/>
      <c r="Z180" s="723"/>
      <c r="AA180" s="723"/>
      <c r="AB180" s="723"/>
      <c r="AC180" s="723"/>
      <c r="AD180" s="723"/>
      <c r="AE180" s="723"/>
      <c r="AF180" s="723"/>
      <c r="AG180" s="723"/>
      <c r="AH180" s="723"/>
      <c r="AI180" s="723"/>
      <c r="AJ180" s="723"/>
      <c r="AK180" s="723"/>
      <c r="AL180" s="723"/>
      <c r="AM180" s="723"/>
      <c r="AO180" s="3"/>
      <c r="AP180" s="3"/>
      <c r="AQ180" s="3"/>
    </row>
    <row r="181" spans="1:43" ht="13.5" thickBot="1">
      <c r="A181" s="116"/>
      <c r="B181" s="116"/>
      <c r="C181" s="116"/>
      <c r="D181" s="222"/>
      <c r="E181" s="222"/>
      <c r="F181" s="116"/>
      <c r="G181" s="116"/>
      <c r="H181" s="116"/>
      <c r="I181" s="116"/>
      <c r="J181" s="116"/>
      <c r="K181" s="222"/>
      <c r="L181" s="222"/>
      <c r="M181" s="116"/>
      <c r="N181" s="116"/>
      <c r="O181" s="116"/>
      <c r="P181" s="116"/>
      <c r="Q181" s="116"/>
      <c r="R181" s="222"/>
      <c r="S181" s="222"/>
      <c r="T181" s="116"/>
      <c r="U181" s="116"/>
      <c r="V181" s="116"/>
      <c r="W181" s="116"/>
      <c r="X181" s="116"/>
      <c r="Y181" s="222"/>
      <c r="Z181" s="116"/>
      <c r="AA181" s="116"/>
      <c r="AB181" s="116"/>
      <c r="AC181" s="116"/>
      <c r="AD181" s="116"/>
      <c r="AE181" s="222"/>
      <c r="AF181" s="116"/>
      <c r="AG181" s="116"/>
      <c r="AH181" s="116"/>
      <c r="AI181" s="116"/>
      <c r="AJ181" s="758" t="s">
        <v>563</v>
      </c>
      <c r="AK181" s="222"/>
      <c r="AL181" s="116"/>
      <c r="AM181" s="116"/>
      <c r="AO181" s="3"/>
      <c r="AP181" s="116"/>
      <c r="AQ181" s="116"/>
    </row>
    <row r="182" spans="1:43" ht="12.75">
      <c r="A182" s="116"/>
      <c r="B182" s="116"/>
      <c r="C182" s="116"/>
      <c r="D182" s="222"/>
      <c r="E182" s="222"/>
      <c r="F182" s="116">
        <f>COUNTIF($E$5:$E$155,"Mon(night)")</f>
        <v>0</v>
      </c>
      <c r="G182" s="3" t="s">
        <v>151</v>
      </c>
      <c r="H182" s="116"/>
      <c r="I182" s="116"/>
      <c r="J182" s="116"/>
      <c r="K182" s="222"/>
      <c r="L182" s="222"/>
      <c r="M182" s="116"/>
      <c r="N182" s="3" t="s">
        <v>151</v>
      </c>
      <c r="O182" s="116"/>
      <c r="P182" s="116"/>
      <c r="Q182" s="116"/>
      <c r="R182" s="222"/>
      <c r="S182" s="222"/>
      <c r="T182" s="716">
        <f>COUNTIF($S$5:$S$156,"Mon(night)")</f>
        <v>0</v>
      </c>
      <c r="U182" s="6" t="s">
        <v>151</v>
      </c>
      <c r="V182" s="31"/>
      <c r="W182" s="31"/>
      <c r="X182" s="31"/>
      <c r="Y182" s="734"/>
      <c r="Z182" s="735">
        <f>COUNTIF($S$5:$S$155,"Mon(sand)")</f>
        <v>0</v>
      </c>
      <c r="AA182" s="214" t="s">
        <v>151</v>
      </c>
      <c r="AB182" s="735"/>
      <c r="AC182" s="735"/>
      <c r="AD182" s="735"/>
      <c r="AE182" s="734"/>
      <c r="AF182" s="735">
        <f>T160-T182</f>
        <v>0</v>
      </c>
      <c r="AG182" s="214" t="s">
        <v>151</v>
      </c>
      <c r="AH182" s="735"/>
      <c r="AI182" s="735"/>
      <c r="AJ182" s="757">
        <f aca="true" t="shared" si="7" ref="AJ182:AJ188">F182+T182</f>
        <v>0</v>
      </c>
      <c r="AK182" s="222"/>
      <c r="AL182" s="116"/>
      <c r="AM182" s="3" t="s">
        <v>151</v>
      </c>
      <c r="AO182" s="3"/>
      <c r="AP182" s="3"/>
      <c r="AQ182" s="3"/>
    </row>
    <row r="183" spans="1:43" s="1" customFormat="1" ht="12.75">
      <c r="A183" s="116"/>
      <c r="B183" s="116"/>
      <c r="C183" s="116"/>
      <c r="D183" s="222"/>
      <c r="E183" s="222"/>
      <c r="F183" s="116">
        <f>COUNTIF($E$5:$E$155,"Tue(night)")</f>
        <v>0</v>
      </c>
      <c r="G183" s="116" t="s">
        <v>134</v>
      </c>
      <c r="H183" s="116"/>
      <c r="I183" s="116"/>
      <c r="J183" s="116"/>
      <c r="K183" s="222"/>
      <c r="L183" s="222"/>
      <c r="M183" s="116"/>
      <c r="N183" s="116" t="s">
        <v>134</v>
      </c>
      <c r="O183" s="116"/>
      <c r="P183" s="116"/>
      <c r="Q183" s="116"/>
      <c r="R183" s="222"/>
      <c r="S183" s="222"/>
      <c r="T183" s="716">
        <f>COUNTIF($S$5:$S$155,"Tue(night)")</f>
        <v>0</v>
      </c>
      <c r="U183" s="31" t="s">
        <v>134</v>
      </c>
      <c r="V183" s="31"/>
      <c r="W183" s="31"/>
      <c r="X183" s="31"/>
      <c r="Y183" s="127"/>
      <c r="Z183" s="31">
        <f>COUNTIF($S$5:$S$155,"Tue(sand)")</f>
        <v>0</v>
      </c>
      <c r="AA183" s="31" t="s">
        <v>134</v>
      </c>
      <c r="AB183" s="31"/>
      <c r="AC183" s="31"/>
      <c r="AD183" s="31"/>
      <c r="AE183" s="127"/>
      <c r="AF183" s="31">
        <f aca="true" t="shared" si="8" ref="AF183:AF188">T161-T183</f>
        <v>3</v>
      </c>
      <c r="AG183" s="31" t="s">
        <v>134</v>
      </c>
      <c r="AH183" s="31"/>
      <c r="AI183" s="31"/>
      <c r="AJ183" s="757">
        <f t="shared" si="7"/>
        <v>0</v>
      </c>
      <c r="AK183" s="222"/>
      <c r="AL183" s="116"/>
      <c r="AM183" s="116" t="s">
        <v>134</v>
      </c>
      <c r="AN183" s="116"/>
      <c r="AO183" s="116"/>
      <c r="AP183" s="116"/>
      <c r="AQ183" s="116"/>
    </row>
    <row r="184" spans="1:43" ht="12.75">
      <c r="A184" s="116"/>
      <c r="B184" s="116"/>
      <c r="C184" s="116"/>
      <c r="D184" s="222"/>
      <c r="E184" s="222"/>
      <c r="F184" s="116">
        <f>COUNTIF($E$5:$E$155,"Wed(night)")</f>
        <v>0</v>
      </c>
      <c r="G184" s="3" t="s">
        <v>137</v>
      </c>
      <c r="H184" s="116"/>
      <c r="I184" s="116"/>
      <c r="J184" s="116"/>
      <c r="K184" s="222"/>
      <c r="L184" s="222"/>
      <c r="M184" s="116"/>
      <c r="N184" s="3" t="s">
        <v>137</v>
      </c>
      <c r="O184" s="116"/>
      <c r="P184" s="116"/>
      <c r="Q184" s="116"/>
      <c r="R184" s="222"/>
      <c r="S184" s="222"/>
      <c r="T184" s="716">
        <f>COUNTIF($S$5:$S$155,"Wed(night)")</f>
        <v>0</v>
      </c>
      <c r="U184" s="6" t="s">
        <v>137</v>
      </c>
      <c r="V184" s="31"/>
      <c r="W184" s="31"/>
      <c r="X184" s="31"/>
      <c r="Y184" s="127"/>
      <c r="Z184" s="31">
        <f>COUNTIF($S$5:$S$155,"Wed(sand)")</f>
        <v>0</v>
      </c>
      <c r="AA184" s="6" t="s">
        <v>137</v>
      </c>
      <c r="AB184" s="31"/>
      <c r="AC184" s="31"/>
      <c r="AD184" s="31"/>
      <c r="AE184" s="127"/>
      <c r="AF184" s="31">
        <f t="shared" si="8"/>
        <v>0</v>
      </c>
      <c r="AG184" s="6" t="s">
        <v>137</v>
      </c>
      <c r="AH184" s="31"/>
      <c r="AI184" s="31"/>
      <c r="AJ184" s="757">
        <f t="shared" si="7"/>
        <v>0</v>
      </c>
      <c r="AK184" s="222"/>
      <c r="AL184" s="116"/>
      <c r="AM184" s="3" t="s">
        <v>137</v>
      </c>
      <c r="AO184" s="3"/>
      <c r="AP184" s="3"/>
      <c r="AQ184" s="3"/>
    </row>
    <row r="185" spans="1:43" ht="12.75">
      <c r="A185" s="116"/>
      <c r="B185" s="116"/>
      <c r="C185" s="116"/>
      <c r="D185" s="222"/>
      <c r="E185" s="222"/>
      <c r="F185" s="116">
        <f>COUNTIF($E$5:$E$155,"Thu(night)")</f>
        <v>0</v>
      </c>
      <c r="G185" s="3" t="s">
        <v>140</v>
      </c>
      <c r="H185" s="116"/>
      <c r="I185" s="116"/>
      <c r="J185" s="116"/>
      <c r="K185" s="222"/>
      <c r="L185" s="222"/>
      <c r="M185" s="116"/>
      <c r="N185" s="3" t="s">
        <v>140</v>
      </c>
      <c r="O185" s="116"/>
      <c r="P185" s="116"/>
      <c r="Q185" s="116"/>
      <c r="R185" s="222"/>
      <c r="S185" s="222"/>
      <c r="T185" s="716">
        <f>COUNTIF($S$5:$S$155,"Thu(night)")</f>
        <v>0</v>
      </c>
      <c r="U185" s="6" t="s">
        <v>140</v>
      </c>
      <c r="V185" s="31"/>
      <c r="W185" s="31"/>
      <c r="X185" s="31"/>
      <c r="Y185" s="127"/>
      <c r="Z185" s="31">
        <f>COUNTIF($S$5:$S$155,"Thu(sand)")</f>
        <v>0</v>
      </c>
      <c r="AA185" s="6" t="s">
        <v>140</v>
      </c>
      <c r="AB185" s="31"/>
      <c r="AC185" s="31"/>
      <c r="AD185" s="31"/>
      <c r="AE185" s="127"/>
      <c r="AF185" s="31">
        <f t="shared" si="8"/>
        <v>5</v>
      </c>
      <c r="AG185" s="6" t="s">
        <v>140</v>
      </c>
      <c r="AH185" s="31"/>
      <c r="AI185" s="31"/>
      <c r="AJ185" s="757">
        <f t="shared" si="7"/>
        <v>0</v>
      </c>
      <c r="AK185" s="222"/>
      <c r="AL185" s="116"/>
      <c r="AM185" s="3" t="s">
        <v>140</v>
      </c>
      <c r="AO185" s="3"/>
      <c r="AP185" s="3"/>
      <c r="AQ185" s="3"/>
    </row>
    <row r="186" spans="1:43" ht="12.75">
      <c r="A186" s="116"/>
      <c r="B186" s="116"/>
      <c r="C186" s="116"/>
      <c r="D186" s="222"/>
      <c r="E186" s="222"/>
      <c r="F186" s="116">
        <f>COUNTIF($E$5:$E$155,"Fri(night)")</f>
        <v>0</v>
      </c>
      <c r="G186" s="3" t="s">
        <v>142</v>
      </c>
      <c r="H186" s="116"/>
      <c r="I186" s="116"/>
      <c r="J186" s="116"/>
      <c r="K186" s="222"/>
      <c r="L186" s="222"/>
      <c r="M186" s="116"/>
      <c r="N186" s="3" t="s">
        <v>142</v>
      </c>
      <c r="O186" s="116"/>
      <c r="P186" s="116"/>
      <c r="Q186" s="116"/>
      <c r="R186" s="222"/>
      <c r="S186" s="222"/>
      <c r="T186" s="716">
        <f>COUNTIF($S$5:$S$155,"Fri(night)")</f>
        <v>0</v>
      </c>
      <c r="U186" s="6" t="s">
        <v>142</v>
      </c>
      <c r="V186" s="31"/>
      <c r="W186" s="31"/>
      <c r="X186" s="31"/>
      <c r="Y186" s="127"/>
      <c r="Z186" s="31">
        <f>COUNTIF($S$5:$S$155,"Fri(sand)")</f>
        <v>0</v>
      </c>
      <c r="AA186" s="6" t="s">
        <v>142</v>
      </c>
      <c r="AB186" s="31"/>
      <c r="AC186" s="31"/>
      <c r="AD186" s="31"/>
      <c r="AE186" s="127"/>
      <c r="AF186" s="31">
        <f t="shared" si="8"/>
        <v>0</v>
      </c>
      <c r="AG186" s="6" t="s">
        <v>142</v>
      </c>
      <c r="AH186" s="31"/>
      <c r="AI186" s="31"/>
      <c r="AJ186" s="757">
        <f t="shared" si="7"/>
        <v>0</v>
      </c>
      <c r="AK186" s="222"/>
      <c r="AL186" s="116"/>
      <c r="AM186" s="3" t="s">
        <v>142</v>
      </c>
      <c r="AO186" s="3"/>
      <c r="AP186" s="3"/>
      <c r="AQ186" s="3"/>
    </row>
    <row r="187" spans="1:43" ht="12.75">
      <c r="A187" s="116"/>
      <c r="B187" s="116"/>
      <c r="C187" s="116"/>
      <c r="D187" s="222"/>
      <c r="E187" s="222"/>
      <c r="F187" s="116">
        <f>COUNTIF($E$5:$E$155,"Sat(night)")</f>
        <v>0</v>
      </c>
      <c r="G187" s="3" t="s">
        <v>144</v>
      </c>
      <c r="H187" s="116"/>
      <c r="I187" s="116"/>
      <c r="J187" s="116"/>
      <c r="K187" s="222"/>
      <c r="L187" s="222"/>
      <c r="M187" s="116"/>
      <c r="N187" s="3" t="s">
        <v>144</v>
      </c>
      <c r="O187" s="116"/>
      <c r="P187" s="116"/>
      <c r="Q187" s="116"/>
      <c r="R187" s="222"/>
      <c r="S187" s="222"/>
      <c r="T187" s="716">
        <f>COUNTIF($S$5:$S$155,"Sat(night)")</f>
        <v>0</v>
      </c>
      <c r="U187" s="6" t="s">
        <v>144</v>
      </c>
      <c r="V187" s="31"/>
      <c r="W187" s="31"/>
      <c r="X187" s="31"/>
      <c r="Y187" s="127"/>
      <c r="Z187" s="31">
        <f>COUNTIF($S$5:$S$155,"Sat(sand)")</f>
        <v>0</v>
      </c>
      <c r="AA187" s="6" t="s">
        <v>144</v>
      </c>
      <c r="AB187" s="31"/>
      <c r="AC187" s="31"/>
      <c r="AD187" s="31"/>
      <c r="AE187" s="127"/>
      <c r="AF187" s="31">
        <f t="shared" si="8"/>
        <v>2</v>
      </c>
      <c r="AG187" s="6" t="s">
        <v>144</v>
      </c>
      <c r="AH187" s="31"/>
      <c r="AI187" s="31"/>
      <c r="AJ187" s="757">
        <f t="shared" si="7"/>
        <v>0</v>
      </c>
      <c r="AK187" s="222"/>
      <c r="AL187" s="116"/>
      <c r="AM187" s="3" t="s">
        <v>144</v>
      </c>
      <c r="AO187" s="3"/>
      <c r="AP187" s="3"/>
      <c r="AQ187" s="3"/>
    </row>
    <row r="188" spans="1:43" ht="12.75">
      <c r="A188" s="116"/>
      <c r="B188" s="116"/>
      <c r="C188" s="116"/>
      <c r="D188" s="222"/>
      <c r="E188" s="222"/>
      <c r="F188" s="116">
        <f>COUNTIF($E$5:$E$155,"Sun(night)")</f>
        <v>0</v>
      </c>
      <c r="G188" s="3" t="s">
        <v>148</v>
      </c>
      <c r="H188" s="116"/>
      <c r="I188" s="116"/>
      <c r="J188" s="116"/>
      <c r="K188" s="222"/>
      <c r="L188" s="222"/>
      <c r="M188" s="116"/>
      <c r="N188" s="3" t="s">
        <v>148</v>
      </c>
      <c r="O188" s="116"/>
      <c r="P188" s="116"/>
      <c r="Q188" s="116"/>
      <c r="R188" s="222"/>
      <c r="S188" s="222"/>
      <c r="T188" s="716">
        <f>COUNTIF($S$5:$S$155,"Sun(night)")</f>
        <v>0</v>
      </c>
      <c r="U188" s="6" t="s">
        <v>148</v>
      </c>
      <c r="V188" s="31"/>
      <c r="W188" s="31"/>
      <c r="X188" s="31"/>
      <c r="Y188" s="127"/>
      <c r="Z188" s="31">
        <f>COUNTIF($S$5:$S$155,"Sun(sand)")</f>
        <v>0</v>
      </c>
      <c r="AA188" s="6" t="s">
        <v>148</v>
      </c>
      <c r="AB188" s="31"/>
      <c r="AC188" s="31"/>
      <c r="AD188" s="31"/>
      <c r="AE188" s="127"/>
      <c r="AF188" s="31">
        <f t="shared" si="8"/>
        <v>2</v>
      </c>
      <c r="AG188" s="6" t="s">
        <v>148</v>
      </c>
      <c r="AH188" s="31"/>
      <c r="AI188" s="31"/>
      <c r="AJ188" s="757">
        <f t="shared" si="7"/>
        <v>0</v>
      </c>
      <c r="AK188" s="222"/>
      <c r="AL188" s="116"/>
      <c r="AM188" s="3" t="s">
        <v>148</v>
      </c>
      <c r="AO188" s="3"/>
      <c r="AP188" s="3"/>
      <c r="AQ188" s="3"/>
    </row>
    <row r="189" spans="1:43" ht="12.75">
      <c r="A189" s="116"/>
      <c r="B189" s="116"/>
      <c r="C189" s="116"/>
      <c r="D189" s="222"/>
      <c r="E189" s="222"/>
      <c r="F189" s="116"/>
      <c r="G189" s="116"/>
      <c r="H189" s="116"/>
      <c r="I189" s="116"/>
      <c r="J189" s="116"/>
      <c r="K189" s="222"/>
      <c r="L189" s="222"/>
      <c r="M189" s="116"/>
      <c r="N189" s="116"/>
      <c r="O189" s="116"/>
      <c r="P189" s="116"/>
      <c r="Q189" s="116"/>
      <c r="R189" s="222"/>
      <c r="S189" s="222"/>
      <c r="T189" s="716"/>
      <c r="U189" s="31"/>
      <c r="V189" s="31"/>
      <c r="W189" s="31"/>
      <c r="X189" s="31"/>
      <c r="Y189" s="127"/>
      <c r="Z189" s="31"/>
      <c r="AA189" s="31"/>
      <c r="AB189" s="31"/>
      <c r="AC189" s="31"/>
      <c r="AD189" s="31"/>
      <c r="AE189" s="127"/>
      <c r="AF189" s="31"/>
      <c r="AG189" s="31"/>
      <c r="AH189" s="31"/>
      <c r="AI189" s="31"/>
      <c r="AJ189" s="153"/>
      <c r="AK189" s="222"/>
      <c r="AL189" s="116"/>
      <c r="AM189" s="116"/>
      <c r="AO189" s="3"/>
      <c r="AP189" s="3"/>
      <c r="AQ189" s="3"/>
    </row>
    <row r="190" spans="1:43" ht="12.75">
      <c r="A190" s="3"/>
      <c r="B190" s="3"/>
      <c r="C190" s="3"/>
      <c r="F190" s="724">
        <f>COUNTIF($F$5:$F$149,"(night)")</f>
        <v>0</v>
      </c>
      <c r="G190" s="724" t="s">
        <v>269</v>
      </c>
      <c r="H190" s="724"/>
      <c r="I190" s="724"/>
      <c r="J190" s="724"/>
      <c r="K190" s="724"/>
      <c r="L190" s="724"/>
      <c r="M190" s="724">
        <f>COUNTIF($F$5:$F$149,N190)</f>
        <v>0</v>
      </c>
      <c r="N190" s="724"/>
      <c r="O190" s="724"/>
      <c r="P190" s="724"/>
      <c r="Q190" s="724"/>
      <c r="R190" s="724"/>
      <c r="S190" s="724"/>
      <c r="T190" s="736">
        <f>COUNTIF($T$5:$T$149,U190)</f>
        <v>0</v>
      </c>
      <c r="U190" s="737" t="s">
        <v>269</v>
      </c>
      <c r="V190" s="738"/>
      <c r="W190" s="738"/>
      <c r="X190" s="738"/>
      <c r="Y190" s="738"/>
      <c r="Z190" s="737">
        <f>Z182+Z183+Z184+Z185+Z186+Z187+Z188</f>
        <v>0</v>
      </c>
      <c r="AA190" s="737" t="s">
        <v>560</v>
      </c>
      <c r="AB190" s="738"/>
      <c r="AC190" s="738"/>
      <c r="AD190" s="738"/>
      <c r="AE190" s="738"/>
      <c r="AF190" s="737">
        <f>AF182+AF183+AF184+AF185+AF186+AF187+AF188</f>
        <v>12</v>
      </c>
      <c r="AG190" s="737" t="s">
        <v>561</v>
      </c>
      <c r="AH190" s="738"/>
      <c r="AI190" s="738"/>
      <c r="AJ190" s="757">
        <f>SUM(AJ182:AJ188)</f>
        <v>0</v>
      </c>
      <c r="AK190" s="725"/>
      <c r="AL190" s="724"/>
      <c r="AM190" s="725"/>
      <c r="AO190" s="3"/>
      <c r="AP190" s="3"/>
      <c r="AQ190" s="3"/>
    </row>
    <row r="191" spans="1:43" ht="12.75">
      <c r="A191" s="3"/>
      <c r="B191" s="3"/>
      <c r="C191" s="3"/>
      <c r="F191" s="116"/>
      <c r="G191" s="3"/>
      <c r="I191" s="3"/>
      <c r="J191" s="3"/>
      <c r="M191" s="116"/>
      <c r="N191" s="3"/>
      <c r="P191" s="3"/>
      <c r="Q191" s="3"/>
      <c r="T191" s="716"/>
      <c r="U191" s="6"/>
      <c r="V191" s="6"/>
      <c r="W191" s="6"/>
      <c r="X191" s="6"/>
      <c r="Y191" s="124"/>
      <c r="Z191" s="31"/>
      <c r="AA191" s="6"/>
      <c r="AB191" s="6"/>
      <c r="AC191" s="6"/>
      <c r="AD191" s="6"/>
      <c r="AE191" s="124"/>
      <c r="AF191" s="31"/>
      <c r="AG191" s="6"/>
      <c r="AH191" s="6"/>
      <c r="AI191" s="6"/>
      <c r="AJ191" s="50"/>
      <c r="AK191" s="187"/>
      <c r="AL191" s="116"/>
      <c r="AM191" s="3"/>
      <c r="AO191" s="3"/>
      <c r="AP191" s="3"/>
      <c r="AQ191" s="3"/>
    </row>
    <row r="192" spans="1:43" ht="13.5" thickBot="1">
      <c r="A192" s="3"/>
      <c r="B192" s="3"/>
      <c r="C192" s="3"/>
      <c r="F192" s="721">
        <f>SUM(F180:F188)</f>
        <v>8</v>
      </c>
      <c r="G192" s="721" t="s">
        <v>291</v>
      </c>
      <c r="H192" s="721"/>
      <c r="I192" s="721"/>
      <c r="J192" s="721"/>
      <c r="K192" s="721"/>
      <c r="L192" s="721"/>
      <c r="M192" s="721">
        <f>SUM(M180:M188)</f>
        <v>6</v>
      </c>
      <c r="N192" s="721" t="s">
        <v>291</v>
      </c>
      <c r="O192" s="721"/>
      <c r="P192" s="721"/>
      <c r="Q192" s="721"/>
      <c r="R192" s="721"/>
      <c r="S192" s="721"/>
      <c r="T192" s="739">
        <f>SUM(T180:T188)</f>
        <v>12</v>
      </c>
      <c r="U192" s="740" t="s">
        <v>291</v>
      </c>
      <c r="V192" s="740"/>
      <c r="W192" s="740"/>
      <c r="X192" s="740"/>
      <c r="Y192" s="740"/>
      <c r="Z192" s="740">
        <f>Z190+AF190</f>
        <v>12</v>
      </c>
      <c r="AA192" s="740"/>
      <c r="AB192" s="740"/>
      <c r="AC192" s="740"/>
      <c r="AD192" s="740"/>
      <c r="AE192" s="740"/>
      <c r="AF192" s="740"/>
      <c r="AG192" s="740"/>
      <c r="AH192" s="740"/>
      <c r="AI192" s="740"/>
      <c r="AJ192" s="741"/>
      <c r="AK192" s="721"/>
      <c r="AL192" s="721"/>
      <c r="AM192" s="721"/>
      <c r="AO192" s="3"/>
      <c r="AP192" s="3"/>
      <c r="AQ192" s="3"/>
    </row>
    <row r="193" spans="1:43" ht="12.75">
      <c r="A193" s="3"/>
      <c r="B193" s="3"/>
      <c r="C193" s="3"/>
      <c r="F193" s="116"/>
      <c r="G193" s="3"/>
      <c r="I193" s="3"/>
      <c r="J193" s="3"/>
      <c r="M193" s="116"/>
      <c r="N193" s="3"/>
      <c r="P193" s="3"/>
      <c r="Q193" s="3"/>
      <c r="T193" s="116"/>
      <c r="U193" s="3"/>
      <c r="W193" s="3"/>
      <c r="X193" s="3"/>
      <c r="Z193" s="116"/>
      <c r="AA193" s="3"/>
      <c r="AC193" s="3"/>
      <c r="AD193" s="3"/>
      <c r="AF193" s="116"/>
      <c r="AG193" s="3"/>
      <c r="AH193" s="3"/>
      <c r="AI193" s="3"/>
      <c r="AJ193" s="3"/>
      <c r="AK193" s="187"/>
      <c r="AL193" s="116"/>
      <c r="AM193" s="3"/>
      <c r="AO193" s="3"/>
      <c r="AP193" s="3"/>
      <c r="AQ193" s="3"/>
    </row>
    <row r="194" spans="1:43" ht="12.75">
      <c r="A194" s="3"/>
      <c r="B194" s="3"/>
      <c r="C194" s="3"/>
      <c r="F194" s="116"/>
      <c r="G194" s="3"/>
      <c r="I194" s="3"/>
      <c r="J194" s="3"/>
      <c r="M194" s="116"/>
      <c r="N194" s="3"/>
      <c r="P194" s="3"/>
      <c r="Q194" s="3"/>
      <c r="T194" s="116"/>
      <c r="U194" s="3"/>
      <c r="W194" s="3"/>
      <c r="X194" s="3"/>
      <c r="Z194" s="116"/>
      <c r="AA194" s="3"/>
      <c r="AC194" s="3"/>
      <c r="AD194" s="3"/>
      <c r="AF194" s="116"/>
      <c r="AG194" s="3"/>
      <c r="AH194" s="3"/>
      <c r="AI194" s="3"/>
      <c r="AJ194" s="3"/>
      <c r="AK194" s="187"/>
      <c r="AL194" s="116"/>
      <c r="AM194" s="3"/>
      <c r="AO194" s="3"/>
      <c r="AP194" s="3"/>
      <c r="AQ194" s="3"/>
    </row>
    <row r="195" spans="1:43" ht="12.75">
      <c r="A195" s="3"/>
      <c r="B195" s="3"/>
      <c r="C195" s="3"/>
      <c r="F195" s="116"/>
      <c r="G195" s="3"/>
      <c r="I195" s="3"/>
      <c r="J195" s="3"/>
      <c r="M195" s="116"/>
      <c r="N195" s="3"/>
      <c r="P195" s="3"/>
      <c r="Q195" s="3"/>
      <c r="T195" s="116"/>
      <c r="U195" s="3"/>
      <c r="W195" s="3"/>
      <c r="X195" s="3"/>
      <c r="Z195" s="116"/>
      <c r="AA195" s="3"/>
      <c r="AC195" s="3"/>
      <c r="AD195" s="3"/>
      <c r="AF195" s="116"/>
      <c r="AG195" s="3"/>
      <c r="AH195" s="3"/>
      <c r="AI195" s="3"/>
      <c r="AJ195" s="3"/>
      <c r="AK195" s="187"/>
      <c r="AL195" s="116"/>
      <c r="AM195" s="3"/>
      <c r="AO195" s="3"/>
      <c r="AP195" s="3"/>
      <c r="AQ195" s="3"/>
    </row>
    <row r="196" spans="1:43" ht="12.75">
      <c r="A196" s="3"/>
      <c r="B196" s="3"/>
      <c r="C196" s="3"/>
      <c r="F196" s="116"/>
      <c r="G196" s="3"/>
      <c r="I196" s="3"/>
      <c r="J196" s="3"/>
      <c r="M196" s="116"/>
      <c r="N196" s="3"/>
      <c r="P196" s="3"/>
      <c r="Q196" s="3"/>
      <c r="T196" s="116"/>
      <c r="U196" s="3"/>
      <c r="W196" s="3"/>
      <c r="X196" s="3"/>
      <c r="Z196" s="116"/>
      <c r="AA196" s="3"/>
      <c r="AC196" s="3"/>
      <c r="AD196" s="3"/>
      <c r="AF196" s="116"/>
      <c r="AG196" s="3"/>
      <c r="AH196" s="3"/>
      <c r="AI196" s="3"/>
      <c r="AJ196" s="3"/>
      <c r="AK196" s="187"/>
      <c r="AL196" s="116"/>
      <c r="AM196" s="3"/>
      <c r="AO196" s="3"/>
      <c r="AP196" s="3"/>
      <c r="AQ196" s="3"/>
    </row>
    <row r="197" spans="1:43" ht="12.75">
      <c r="A197" s="3"/>
      <c r="B197" s="3"/>
      <c r="C197" s="3"/>
      <c r="F197" s="116"/>
      <c r="G197" s="3"/>
      <c r="I197" s="3"/>
      <c r="J197" s="3"/>
      <c r="M197" s="116"/>
      <c r="N197" s="3"/>
      <c r="P197" s="3"/>
      <c r="Q197" s="3"/>
      <c r="T197" s="116"/>
      <c r="U197" s="3"/>
      <c r="W197" s="3"/>
      <c r="X197" s="3"/>
      <c r="Z197" s="116"/>
      <c r="AA197" s="3"/>
      <c r="AC197" s="3"/>
      <c r="AD197" s="3"/>
      <c r="AF197" s="116"/>
      <c r="AG197" s="3"/>
      <c r="AH197" s="3"/>
      <c r="AI197" s="3"/>
      <c r="AJ197" s="3"/>
      <c r="AK197" s="187"/>
      <c r="AL197" s="116"/>
      <c r="AM197" s="3"/>
      <c r="AO197" s="3"/>
      <c r="AP197" s="3"/>
      <c r="AQ197" s="3"/>
    </row>
    <row r="198" spans="1:43" ht="12.75">
      <c r="A198" s="3"/>
      <c r="B198" s="3"/>
      <c r="C198" s="3"/>
      <c r="F198" s="116"/>
      <c r="G198" s="3"/>
      <c r="I198" s="3"/>
      <c r="J198" s="3"/>
      <c r="M198" s="116"/>
      <c r="N198" s="3"/>
      <c r="P198" s="3"/>
      <c r="Q198" s="3"/>
      <c r="T198" s="116"/>
      <c r="U198" s="3"/>
      <c r="W198" s="3"/>
      <c r="X198" s="3"/>
      <c r="Z198" s="116"/>
      <c r="AA198" s="3"/>
      <c r="AC198" s="3"/>
      <c r="AD198" s="3"/>
      <c r="AF198" s="116"/>
      <c r="AG198" s="3"/>
      <c r="AH198" s="3"/>
      <c r="AI198" s="3"/>
      <c r="AJ198" s="3"/>
      <c r="AK198" s="187"/>
      <c r="AL198" s="116"/>
      <c r="AM198" s="3"/>
      <c r="AO198" s="3"/>
      <c r="AP198" s="3"/>
      <c r="AQ198" s="3"/>
    </row>
    <row r="199" spans="1:43" ht="12.75">
      <c r="A199" s="3"/>
      <c r="B199" s="3"/>
      <c r="C199" s="3"/>
      <c r="F199" s="116"/>
      <c r="G199" s="3"/>
      <c r="I199" s="3"/>
      <c r="J199" s="3"/>
      <c r="M199" s="116"/>
      <c r="N199" s="3"/>
      <c r="P199" s="3"/>
      <c r="Q199" s="3"/>
      <c r="T199" s="116"/>
      <c r="U199" s="3"/>
      <c r="W199" s="3"/>
      <c r="X199" s="3"/>
      <c r="Z199" s="116"/>
      <c r="AA199" s="3"/>
      <c r="AC199" s="3"/>
      <c r="AD199" s="3"/>
      <c r="AF199" s="116"/>
      <c r="AG199" s="3"/>
      <c r="AH199" s="3"/>
      <c r="AI199" s="3"/>
      <c r="AJ199" s="3"/>
      <c r="AK199" s="187"/>
      <c r="AL199" s="116"/>
      <c r="AM199" s="3"/>
      <c r="AO199" s="3"/>
      <c r="AP199" s="3"/>
      <c r="AQ199" s="3"/>
    </row>
    <row r="200" spans="1:43" ht="12.75">
      <c r="A200" s="3"/>
      <c r="B200" s="3"/>
      <c r="C200" s="3"/>
      <c r="F200" s="116"/>
      <c r="G200" s="116" t="s">
        <v>350</v>
      </c>
      <c r="I200" s="3"/>
      <c r="J200" s="3"/>
      <c r="M200" s="116"/>
      <c r="N200" s="116" t="s">
        <v>350</v>
      </c>
      <c r="P200" s="3"/>
      <c r="Q200" s="3"/>
      <c r="T200" s="116"/>
      <c r="U200" s="116" t="s">
        <v>350</v>
      </c>
      <c r="W200" s="3"/>
      <c r="X200" s="3"/>
      <c r="Z200" s="116"/>
      <c r="AA200" s="116" t="s">
        <v>350</v>
      </c>
      <c r="AC200" s="3"/>
      <c r="AD200" s="3"/>
      <c r="AF200" s="116"/>
      <c r="AG200" s="116" t="s">
        <v>350</v>
      </c>
      <c r="AH200" s="3"/>
      <c r="AI200" s="3"/>
      <c r="AJ200" s="3"/>
      <c r="AK200" s="187"/>
      <c r="AL200" s="116"/>
      <c r="AM200" s="116" t="s">
        <v>350</v>
      </c>
      <c r="AO200" s="3"/>
      <c r="AP200" s="116" t="s">
        <v>390</v>
      </c>
      <c r="AQ200" s="3"/>
    </row>
    <row r="201" spans="1:43" ht="12.75">
      <c r="A201" s="3"/>
      <c r="B201" s="3"/>
      <c r="C201" s="3"/>
      <c r="F201" s="116"/>
      <c r="G201" s="116"/>
      <c r="I201" s="3"/>
      <c r="J201" s="3"/>
      <c r="M201" s="116"/>
      <c r="N201" s="116"/>
      <c r="P201" s="3"/>
      <c r="Q201" s="3"/>
      <c r="T201" s="116"/>
      <c r="U201" s="116"/>
      <c r="W201" s="3"/>
      <c r="X201" s="3"/>
      <c r="Z201" s="116"/>
      <c r="AA201" s="116"/>
      <c r="AC201" s="3"/>
      <c r="AD201" s="3"/>
      <c r="AF201" s="116"/>
      <c r="AG201" s="116"/>
      <c r="AH201" s="3"/>
      <c r="AI201" s="3"/>
      <c r="AJ201" s="3"/>
      <c r="AK201" s="187"/>
      <c r="AL201" s="116"/>
      <c r="AM201" s="116"/>
      <c r="AO201" s="3"/>
      <c r="AP201" s="116"/>
      <c r="AQ201" s="3"/>
    </row>
    <row r="202" spans="1:43" ht="12.75">
      <c r="A202" s="3"/>
      <c r="B202" s="3"/>
      <c r="C202" s="3"/>
      <c r="F202" s="116">
        <f>COUNTIF($H$5:$H$155,G202)</f>
        <v>4</v>
      </c>
      <c r="G202" s="3" t="s">
        <v>145</v>
      </c>
      <c r="I202" s="3"/>
      <c r="J202" s="3"/>
      <c r="M202" s="116">
        <f>COUNTIF($O$5:$O$155,N202)</f>
        <v>0</v>
      </c>
      <c r="N202" s="3" t="s">
        <v>145</v>
      </c>
      <c r="P202" s="3"/>
      <c r="Q202" s="3"/>
      <c r="T202" s="116">
        <f>COUNTIF($V$5:$V$155,U202)</f>
        <v>4</v>
      </c>
      <c r="U202" s="3" t="s">
        <v>145</v>
      </c>
      <c r="W202" s="3"/>
      <c r="X202" s="3"/>
      <c r="Z202" s="116">
        <f>COUNTIF($AB$5:$AB$155,AA202)</f>
        <v>0</v>
      </c>
      <c r="AA202" s="3" t="s">
        <v>145</v>
      </c>
      <c r="AC202" s="3"/>
      <c r="AD202" s="3"/>
      <c r="AF202" s="116">
        <f>COUNTIF($AH$5:$AH$155,AG202)</f>
        <v>0</v>
      </c>
      <c r="AG202" s="3" t="s">
        <v>145</v>
      </c>
      <c r="AH202" s="3"/>
      <c r="AI202" s="3"/>
      <c r="AJ202" s="3"/>
      <c r="AK202" s="187"/>
      <c r="AL202" s="116">
        <f>COUNTIF($AN$5:$AN$155,AM202)</f>
        <v>1</v>
      </c>
      <c r="AM202" s="3" t="s">
        <v>145</v>
      </c>
      <c r="AO202" s="3"/>
      <c r="AP202" s="116">
        <f aca="true" t="shared" si="9" ref="AP202:AP207">SUM(F202+M202+T202+Z202+AF202)</f>
        <v>8</v>
      </c>
      <c r="AQ202" s="3"/>
    </row>
    <row r="203" spans="1:43" ht="12.75">
      <c r="A203" s="3"/>
      <c r="B203" s="3"/>
      <c r="C203" s="3"/>
      <c r="F203" s="116">
        <f>COUNTIF($H$5:$H$155,G203)</f>
        <v>4</v>
      </c>
      <c r="G203" s="3" t="s">
        <v>146</v>
      </c>
      <c r="I203" s="3"/>
      <c r="J203" s="3"/>
      <c r="M203" s="116">
        <f>COUNTIF($O$5:$O$155,N203)</f>
        <v>0</v>
      </c>
      <c r="N203" s="3" t="s">
        <v>146</v>
      </c>
      <c r="P203" s="3"/>
      <c r="Q203" s="3"/>
      <c r="T203" s="116">
        <f>COUNTIF($V$5:$V$155,U203)</f>
        <v>4</v>
      </c>
      <c r="U203" s="3" t="s">
        <v>146</v>
      </c>
      <c r="W203" s="3"/>
      <c r="X203" s="3"/>
      <c r="Z203" s="116">
        <f>COUNTIF($AB$5:$AB$155,AA203)</f>
        <v>0</v>
      </c>
      <c r="AA203" s="3" t="s">
        <v>146</v>
      </c>
      <c r="AC203" s="3"/>
      <c r="AD203" s="3"/>
      <c r="AF203" s="116">
        <f>COUNTIF($AH$5:$AH$155,AG203)</f>
        <v>0</v>
      </c>
      <c r="AG203" s="3" t="s">
        <v>146</v>
      </c>
      <c r="AH203" s="3"/>
      <c r="AI203" s="3"/>
      <c r="AJ203" s="3"/>
      <c r="AK203" s="187"/>
      <c r="AL203" s="116">
        <f>COUNTIF($AN$5:$AN$155,AM203)</f>
        <v>0</v>
      </c>
      <c r="AM203" s="3" t="s">
        <v>146</v>
      </c>
      <c r="AO203" s="3"/>
      <c r="AP203" s="116">
        <f t="shared" si="9"/>
        <v>8</v>
      </c>
      <c r="AQ203" s="3"/>
    </row>
    <row r="204" spans="1:43" ht="12.75">
      <c r="A204" s="3"/>
      <c r="B204" s="3"/>
      <c r="C204" s="3"/>
      <c r="F204" s="116">
        <f>COUNTIF($H$5:$H$155,G204)</f>
        <v>0</v>
      </c>
      <c r="G204" s="3" t="s">
        <v>135</v>
      </c>
      <c r="I204" s="3"/>
      <c r="J204" s="3"/>
      <c r="M204" s="116">
        <f>COUNTIF($O$5:$O$155,N204)</f>
        <v>1</v>
      </c>
      <c r="N204" s="3" t="s">
        <v>135</v>
      </c>
      <c r="P204" s="3"/>
      <c r="Q204" s="3"/>
      <c r="T204" s="116">
        <f>COUNTIF($V$5:$V$155,U204)</f>
        <v>1</v>
      </c>
      <c r="U204" s="3" t="s">
        <v>135</v>
      </c>
      <c r="W204" s="3"/>
      <c r="X204" s="3"/>
      <c r="Z204" s="116">
        <f>COUNTIF($AB$5:$AB$155,AA204)</f>
        <v>0</v>
      </c>
      <c r="AA204" s="3" t="s">
        <v>135</v>
      </c>
      <c r="AC204" s="3"/>
      <c r="AD204" s="3"/>
      <c r="AF204" s="116">
        <f>COUNTIF($AH$5:$AH$155,AG204)</f>
        <v>0</v>
      </c>
      <c r="AG204" s="3" t="s">
        <v>135</v>
      </c>
      <c r="AH204" s="3"/>
      <c r="AI204" s="3"/>
      <c r="AJ204" s="3"/>
      <c r="AK204" s="187"/>
      <c r="AL204" s="116">
        <f>COUNTIF($AN$5:$AN$155,AM204)</f>
        <v>1</v>
      </c>
      <c r="AM204" s="3" t="s">
        <v>135</v>
      </c>
      <c r="AO204" s="3"/>
      <c r="AP204" s="116">
        <f t="shared" si="9"/>
        <v>2</v>
      </c>
      <c r="AQ204" s="3"/>
    </row>
    <row r="205" spans="1:43" ht="12.75">
      <c r="A205" s="3"/>
      <c r="B205" s="3"/>
      <c r="C205" s="3"/>
      <c r="F205" s="116">
        <f>COUNTIF($H$5:$H$155,G205)</f>
        <v>1</v>
      </c>
      <c r="G205" s="3" t="s">
        <v>411</v>
      </c>
      <c r="I205" s="3"/>
      <c r="J205" s="3"/>
      <c r="M205" s="116">
        <f>COUNTIF($O$5:$O$155,N205)</f>
        <v>4</v>
      </c>
      <c r="N205" s="3" t="s">
        <v>411</v>
      </c>
      <c r="P205" s="3"/>
      <c r="Q205" s="3"/>
      <c r="T205" s="116">
        <f>COUNTIF($V$5:$V$155,U205)</f>
        <v>1</v>
      </c>
      <c r="U205" s="3" t="s">
        <v>411</v>
      </c>
      <c r="W205" s="3"/>
      <c r="X205" s="3"/>
      <c r="Z205" s="116">
        <f>COUNTIF($AB$5:$AB$155,AA205)</f>
        <v>3</v>
      </c>
      <c r="AA205" s="3" t="s">
        <v>411</v>
      </c>
      <c r="AC205" s="3"/>
      <c r="AD205" s="3"/>
      <c r="AF205" s="116">
        <f>COUNTIF($AH$5:$AH$155,AG205)</f>
        <v>0</v>
      </c>
      <c r="AG205" s="3" t="s">
        <v>411</v>
      </c>
      <c r="AH205" s="3"/>
      <c r="AI205" s="3"/>
      <c r="AJ205" s="3"/>
      <c r="AK205" s="187"/>
      <c r="AL205" s="116">
        <f>COUNTIF($AN$5:$AN$155,AM205)</f>
        <v>0</v>
      </c>
      <c r="AM205" s="3" t="s">
        <v>411</v>
      </c>
      <c r="AO205" s="3"/>
      <c r="AP205" s="116">
        <f t="shared" si="9"/>
        <v>9</v>
      </c>
      <c r="AQ205" s="3"/>
    </row>
    <row r="206" spans="1:43" ht="12.75">
      <c r="A206" s="3"/>
      <c r="B206" s="3"/>
      <c r="C206" s="3"/>
      <c r="F206" s="116">
        <f>COUNTIF($H$5:$H$155,G206)</f>
        <v>0</v>
      </c>
      <c r="G206" s="3" t="s">
        <v>410</v>
      </c>
      <c r="I206" s="3"/>
      <c r="J206" s="3"/>
      <c r="M206" s="116">
        <f>COUNTIF($O$5:$O$155,N206)</f>
        <v>0</v>
      </c>
      <c r="N206" s="3" t="s">
        <v>410</v>
      </c>
      <c r="P206" s="3"/>
      <c r="Q206" s="3"/>
      <c r="T206" s="116">
        <f>COUNTIF($V$5:$V$155,U206)</f>
        <v>0</v>
      </c>
      <c r="U206" s="3" t="s">
        <v>410</v>
      </c>
      <c r="W206" s="3"/>
      <c r="X206" s="3"/>
      <c r="Z206" s="116">
        <f>COUNTIF($AB$5:$AB$155,AA206)</f>
        <v>2</v>
      </c>
      <c r="AA206" s="3" t="s">
        <v>410</v>
      </c>
      <c r="AC206" s="3"/>
      <c r="AD206" s="3"/>
      <c r="AF206" s="116">
        <f>COUNTIF($AH$5:$AH$155,AG206)</f>
        <v>1</v>
      </c>
      <c r="AG206" s="3" t="s">
        <v>410</v>
      </c>
      <c r="AH206" s="3"/>
      <c r="AI206" s="3"/>
      <c r="AJ206" s="3"/>
      <c r="AK206" s="187"/>
      <c r="AL206" s="116">
        <f>COUNTIF($AN$5:$AN$155,AM206)</f>
        <v>0</v>
      </c>
      <c r="AM206" s="3" t="s">
        <v>410</v>
      </c>
      <c r="AO206" s="3"/>
      <c r="AP206" s="116">
        <f t="shared" si="9"/>
        <v>3</v>
      </c>
      <c r="AQ206" s="3"/>
    </row>
    <row r="207" spans="1:43" ht="12.75">
      <c r="A207" s="3"/>
      <c r="B207" s="3"/>
      <c r="C207" s="3"/>
      <c r="F207" s="116">
        <f>SUM(F202:F206)</f>
        <v>9</v>
      </c>
      <c r="G207" s="116" t="s">
        <v>291</v>
      </c>
      <c r="I207" s="3"/>
      <c r="J207" s="3"/>
      <c r="M207" s="116">
        <f>SUM(M202:M206)</f>
        <v>5</v>
      </c>
      <c r="N207" s="116" t="s">
        <v>291</v>
      </c>
      <c r="P207" s="3"/>
      <c r="Q207" s="3"/>
      <c r="T207" s="116">
        <f>SUM(T202:T206)</f>
        <v>10</v>
      </c>
      <c r="U207" s="116" t="s">
        <v>291</v>
      </c>
      <c r="W207" s="3"/>
      <c r="X207" s="3"/>
      <c r="Z207" s="116">
        <f>SUM(Z202:Z206)</f>
        <v>5</v>
      </c>
      <c r="AA207" s="116" t="s">
        <v>291</v>
      </c>
      <c r="AC207" s="3"/>
      <c r="AD207" s="3"/>
      <c r="AF207" s="116">
        <f>SUM(AF202:AF206)</f>
        <v>1</v>
      </c>
      <c r="AG207" s="116" t="s">
        <v>291</v>
      </c>
      <c r="AH207" s="3"/>
      <c r="AI207" s="3"/>
      <c r="AJ207" s="3"/>
      <c r="AK207" s="187"/>
      <c r="AL207" s="116">
        <f>SUM(AL202:AL206)</f>
        <v>2</v>
      </c>
      <c r="AM207" s="116" t="s">
        <v>291</v>
      </c>
      <c r="AO207" s="3"/>
      <c r="AP207" s="116">
        <f t="shared" si="9"/>
        <v>30</v>
      </c>
      <c r="AQ207" s="3"/>
    </row>
    <row r="208" spans="1:43" ht="12.75">
      <c r="A208" s="3"/>
      <c r="B208" s="3"/>
      <c r="C208" s="3"/>
      <c r="F208" s="116"/>
      <c r="G208" s="3"/>
      <c r="I208" s="3"/>
      <c r="J208" s="3"/>
      <c r="M208" s="116"/>
      <c r="N208" s="3"/>
      <c r="P208" s="3"/>
      <c r="Q208" s="3"/>
      <c r="T208" s="116"/>
      <c r="U208" s="3"/>
      <c r="W208" s="3"/>
      <c r="X208" s="3"/>
      <c r="Z208" s="116"/>
      <c r="AA208" s="3"/>
      <c r="AC208" s="3"/>
      <c r="AD208" s="3"/>
      <c r="AF208" s="116"/>
      <c r="AG208" s="3"/>
      <c r="AH208" s="3"/>
      <c r="AI208" s="3"/>
      <c r="AJ208" s="3"/>
      <c r="AK208" s="187"/>
      <c r="AL208" s="116"/>
      <c r="AM208" s="3"/>
      <c r="AO208" s="3"/>
      <c r="AP208" s="3"/>
      <c r="AQ208" s="3"/>
    </row>
    <row r="209" spans="1:43" ht="12.75">
      <c r="A209" s="3"/>
      <c r="B209" s="3"/>
      <c r="C209" s="3"/>
      <c r="F209" s="160">
        <f>SUM($J$5:$J155)</f>
        <v>5500</v>
      </c>
      <c r="G209" s="116" t="s">
        <v>349</v>
      </c>
      <c r="I209" s="3"/>
      <c r="J209" s="3"/>
      <c r="M209" s="160">
        <f>SUM($Q$5:$Q155)</f>
        <v>800</v>
      </c>
      <c r="N209" s="116" t="s">
        <v>349</v>
      </c>
      <c r="P209" s="3"/>
      <c r="Q209" s="3"/>
      <c r="T209" s="160">
        <f>SUM($X$5:$X155)</f>
        <v>10850</v>
      </c>
      <c r="U209" s="116" t="s">
        <v>349</v>
      </c>
      <c r="W209" s="3"/>
      <c r="X209" s="3"/>
      <c r="Z209" s="160">
        <f>SUM($AD$5:$AD155)</f>
        <v>850</v>
      </c>
      <c r="AA209" s="116" t="s">
        <v>349</v>
      </c>
      <c r="AC209" s="3"/>
      <c r="AD209" s="3"/>
      <c r="AF209" s="160">
        <f>SUM($AJ$5:$AJ155)</f>
        <v>100</v>
      </c>
      <c r="AG209" s="116" t="s">
        <v>349</v>
      </c>
      <c r="AH209" s="3"/>
      <c r="AI209" s="3"/>
      <c r="AJ209" s="3"/>
      <c r="AK209" s="187"/>
      <c r="AL209" s="116"/>
      <c r="AM209" s="3"/>
      <c r="AO209" s="3"/>
      <c r="AP209" s="160">
        <f>SUM(F209+M209+T209+Z209+AF209)</f>
        <v>18100</v>
      </c>
      <c r="AQ209" s="3"/>
    </row>
    <row r="210" spans="6:42" ht="12.75">
      <c r="F210" s="116"/>
      <c r="M210" s="116"/>
      <c r="T210" s="116"/>
      <c r="Z210" s="116"/>
      <c r="AF210" s="116"/>
      <c r="AL210" s="116"/>
      <c r="AP210" s="116"/>
    </row>
    <row r="211" spans="6:42" ht="12.75">
      <c r="F211" s="116"/>
      <c r="G211" s="1"/>
      <c r="M211" s="116"/>
      <c r="N211" s="1"/>
      <c r="T211" s="116"/>
      <c r="U211" s="1"/>
      <c r="Z211" s="116"/>
      <c r="AA211" s="1"/>
      <c r="AF211" s="116"/>
      <c r="AG211" s="1"/>
      <c r="AL211" s="116"/>
      <c r="AM211" s="1"/>
      <c r="AP211" s="116"/>
    </row>
    <row r="213" spans="6:42" ht="12.75">
      <c r="F213" s="160"/>
      <c r="G213" s="1"/>
      <c r="M213" s="160"/>
      <c r="N213" s="1"/>
      <c r="T213" s="160"/>
      <c r="U213" s="1"/>
      <c r="Z213" s="160"/>
      <c r="AA213" s="1"/>
      <c r="AF213" s="160"/>
      <c r="AG213" s="1"/>
      <c r="AH213" s="3"/>
      <c r="AP213" s="160"/>
    </row>
  </sheetData>
  <sheetProtection/>
  <mergeCells count="10">
    <mergeCell ref="B6:C7"/>
    <mergeCell ref="J1:T1"/>
    <mergeCell ref="F3:J3"/>
    <mergeCell ref="M3:Q3"/>
    <mergeCell ref="AF3:AJ3"/>
    <mergeCell ref="AQ3:AR3"/>
    <mergeCell ref="Z3:AD3"/>
    <mergeCell ref="V2:X2"/>
    <mergeCell ref="AL3:AP3"/>
    <mergeCell ref="T3:X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5" r:id="rId1"/>
  <headerFooter alignWithMargins="0">
    <oddFooter>&amp;R&amp;24 2018</oddFooter>
  </headerFooter>
  <rowBreaks count="1" manualBreakCount="1">
    <brk id="64" max="4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V213"/>
  <sheetViews>
    <sheetView zoomScale="80" zoomScaleNormal="80" zoomScaleSheetLayoutView="75" zoomScalePageLayoutView="0" workbookViewId="0" topLeftCell="A1">
      <pane xSplit="3" ySplit="4" topLeftCell="N5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AT1" sqref="AT1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87" hidden="1" customWidth="1"/>
    <col min="5" max="5" width="10.125" style="187" hidden="1" customWidth="1"/>
    <col min="6" max="6" width="11.875" style="1" customWidth="1"/>
    <col min="7" max="7" width="13.375" style="2" customWidth="1"/>
    <col min="8" max="8" width="3.125" style="3" customWidth="1"/>
    <col min="9" max="9" width="3.625" style="2" customWidth="1"/>
    <col min="10" max="10" width="5.75390625" style="2" customWidth="1"/>
    <col min="11" max="11" width="4.625" style="187" hidden="1" customWidth="1"/>
    <col min="12" max="12" width="10.125" style="187" hidden="1" customWidth="1"/>
    <col min="13" max="13" width="9.50390625" style="1" customWidth="1"/>
    <col min="14" max="14" width="11.625" style="2" customWidth="1"/>
    <col min="15" max="15" width="3.125" style="3" customWidth="1"/>
    <col min="16" max="16" width="3.625" style="2" customWidth="1"/>
    <col min="17" max="17" width="5.125" style="2" customWidth="1"/>
    <col min="18" max="18" width="4.625" style="187" hidden="1" customWidth="1"/>
    <col min="19" max="19" width="10.125" style="187" hidden="1" customWidth="1"/>
    <col min="20" max="20" width="12.625" style="1" customWidth="1"/>
    <col min="21" max="21" width="11.6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87" hidden="1" customWidth="1"/>
    <col min="26" max="26" width="8.25390625" style="3" customWidth="1"/>
    <col min="27" max="27" width="11.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87" hidden="1" customWidth="1"/>
    <col min="32" max="32" width="5.125" style="1" customWidth="1"/>
    <col min="33" max="33" width="11.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87" hidden="1" customWidth="1"/>
    <col min="38" max="38" width="6.125" style="1" customWidth="1"/>
    <col min="39" max="39" width="13.375" style="2" customWidth="1"/>
    <col min="40" max="40" width="3.125" style="3" customWidth="1"/>
    <col min="41" max="41" width="3.625" style="2" customWidth="1"/>
    <col min="42" max="42" width="5.125" style="2" customWidth="1"/>
    <col min="43" max="43" width="8.50390625" style="2" customWidth="1"/>
    <col min="44" max="44" width="15.625" style="2" customWidth="1"/>
    <col min="45" max="46" width="13.625" style="2" customWidth="1"/>
    <col min="47" max="47" width="10.625" style="2" customWidth="1"/>
    <col min="48" max="16384" width="9.00390625" style="2" customWidth="1"/>
  </cols>
  <sheetData>
    <row r="1" spans="1:46" ht="19.5">
      <c r="A1" s="98" t="s">
        <v>347</v>
      </c>
      <c r="B1" s="98"/>
      <c r="C1" s="98"/>
      <c r="D1" s="1145"/>
      <c r="E1" s="1145"/>
      <c r="F1" s="767"/>
      <c r="G1" s="98"/>
      <c r="H1" s="98"/>
      <c r="I1" s="98"/>
      <c r="J1" s="2104" t="s">
        <v>712</v>
      </c>
      <c r="K1" s="2104"/>
      <c r="L1" s="2104"/>
      <c r="M1" s="2104"/>
      <c r="N1" s="2104"/>
      <c r="O1" s="2104"/>
      <c r="P1" s="2104"/>
      <c r="Q1" s="2104"/>
      <c r="R1" s="2104"/>
      <c r="S1" s="2104"/>
      <c r="T1" s="2104"/>
      <c r="U1" s="100"/>
      <c r="V1" s="99"/>
      <c r="W1" s="100"/>
      <c r="X1" s="100"/>
      <c r="Y1" s="223"/>
      <c r="Z1" s="102"/>
      <c r="AA1" s="101"/>
      <c r="AB1" s="99"/>
      <c r="AC1" s="100"/>
      <c r="AD1" s="100"/>
      <c r="AE1" s="223"/>
      <c r="AF1" s="1564" t="str">
        <f>Jan!AF1</f>
        <v>ORIGINAL( 16 MAY 2017)</v>
      </c>
      <c r="AG1" s="101"/>
      <c r="AH1" s="102"/>
      <c r="AI1" s="98"/>
      <c r="AJ1" s="100"/>
      <c r="AK1" s="223"/>
      <c r="AL1" s="98"/>
      <c r="AM1" s="100"/>
      <c r="AN1" s="101"/>
      <c r="AO1" s="98"/>
      <c r="AP1" s="98"/>
      <c r="AQ1" s="98"/>
      <c r="AR1" s="98"/>
      <c r="AS1" s="179" t="s">
        <v>374</v>
      </c>
      <c r="AT1" s="939">
        <v>2018</v>
      </c>
    </row>
    <row r="2" spans="1:36" ht="13.5" thickBot="1">
      <c r="A2" s="1"/>
      <c r="V2" s="2105"/>
      <c r="W2" s="2105"/>
      <c r="X2" s="2105"/>
      <c r="Y2" s="124"/>
      <c r="AE2" s="124"/>
      <c r="AF2" s="31"/>
      <c r="AG2" s="6"/>
      <c r="AH2" s="6"/>
      <c r="AI2" s="6"/>
      <c r="AJ2" s="6"/>
    </row>
    <row r="3" spans="1:47" ht="15" customHeight="1" thickTop="1">
      <c r="A3" s="446"/>
      <c r="B3" s="447"/>
      <c r="C3" s="448"/>
      <c r="D3" s="449"/>
      <c r="E3" s="449"/>
      <c r="F3" s="2151" t="s">
        <v>121</v>
      </c>
      <c r="G3" s="2151"/>
      <c r="H3" s="2151"/>
      <c r="I3" s="2151"/>
      <c r="J3" s="2153"/>
      <c r="K3" s="450"/>
      <c r="L3" s="703"/>
      <c r="M3" s="2151" t="s">
        <v>122</v>
      </c>
      <c r="N3" s="2151"/>
      <c r="O3" s="2151"/>
      <c r="P3" s="2151"/>
      <c r="Q3" s="2153"/>
      <c r="R3" s="450"/>
      <c r="S3" s="703"/>
      <c r="T3" s="2151" t="s">
        <v>123</v>
      </c>
      <c r="U3" s="2151"/>
      <c r="V3" s="2151"/>
      <c r="W3" s="2151"/>
      <c r="X3" s="2153"/>
      <c r="Y3" s="450"/>
      <c r="Z3" s="2151" t="s">
        <v>124</v>
      </c>
      <c r="AA3" s="2151"/>
      <c r="AB3" s="2151"/>
      <c r="AC3" s="2151"/>
      <c r="AD3" s="2153"/>
      <c r="AE3" s="450"/>
      <c r="AF3" s="2150" t="s">
        <v>311</v>
      </c>
      <c r="AG3" s="2151"/>
      <c r="AH3" s="2151"/>
      <c r="AI3" s="2151"/>
      <c r="AJ3" s="2152"/>
      <c r="AK3" s="450"/>
      <c r="AL3" s="2156" t="s">
        <v>4</v>
      </c>
      <c r="AM3" s="2156"/>
      <c r="AN3" s="2156"/>
      <c r="AO3" s="2156"/>
      <c r="AP3" s="2156"/>
      <c r="AQ3" s="2148" t="s">
        <v>313</v>
      </c>
      <c r="AR3" s="2149"/>
      <c r="AS3" s="451" t="s">
        <v>370</v>
      </c>
      <c r="AT3" s="452" t="s">
        <v>377</v>
      </c>
      <c r="AU3" s="453" t="s">
        <v>371</v>
      </c>
    </row>
    <row r="4" spans="1:47" ht="13.5" thickBot="1">
      <c r="A4" s="454" t="s">
        <v>125</v>
      </c>
      <c r="B4" s="455" t="s">
        <v>126</v>
      </c>
      <c r="C4" s="456" t="s">
        <v>127</v>
      </c>
      <c r="D4" s="455"/>
      <c r="E4" s="455"/>
      <c r="F4" s="677" t="s">
        <v>128</v>
      </c>
      <c r="G4" s="457" t="s">
        <v>129</v>
      </c>
      <c r="H4" s="457" t="s">
        <v>130</v>
      </c>
      <c r="I4" s="455" t="s">
        <v>132</v>
      </c>
      <c r="J4" s="456" t="s">
        <v>131</v>
      </c>
      <c r="K4" s="455"/>
      <c r="L4" s="455"/>
      <c r="M4" s="677" t="s">
        <v>128</v>
      </c>
      <c r="N4" s="457" t="s">
        <v>129</v>
      </c>
      <c r="O4" s="457" t="s">
        <v>130</v>
      </c>
      <c r="P4" s="455" t="s">
        <v>132</v>
      </c>
      <c r="Q4" s="456" t="s">
        <v>131</v>
      </c>
      <c r="R4" s="455"/>
      <c r="S4" s="455"/>
      <c r="T4" s="677" t="s">
        <v>128</v>
      </c>
      <c r="U4" s="457" t="s">
        <v>129</v>
      </c>
      <c r="V4" s="457" t="s">
        <v>130</v>
      </c>
      <c r="W4" s="457" t="s">
        <v>132</v>
      </c>
      <c r="X4" s="458" t="s">
        <v>131</v>
      </c>
      <c r="Y4" s="455"/>
      <c r="Z4" s="455" t="s">
        <v>128</v>
      </c>
      <c r="AA4" s="457" t="s">
        <v>129</v>
      </c>
      <c r="AB4" s="457" t="s">
        <v>130</v>
      </c>
      <c r="AC4" s="457" t="s">
        <v>132</v>
      </c>
      <c r="AD4" s="458" t="s">
        <v>131</v>
      </c>
      <c r="AE4" s="455"/>
      <c r="AF4" s="677" t="s">
        <v>128</v>
      </c>
      <c r="AG4" s="457" t="s">
        <v>129</v>
      </c>
      <c r="AH4" s="457" t="s">
        <v>130</v>
      </c>
      <c r="AI4" s="457" t="s">
        <v>132</v>
      </c>
      <c r="AJ4" s="459" t="s">
        <v>131</v>
      </c>
      <c r="AK4" s="455"/>
      <c r="AL4" s="677" t="s">
        <v>128</v>
      </c>
      <c r="AM4" s="457" t="s">
        <v>129</v>
      </c>
      <c r="AN4" s="457" t="s">
        <v>130</v>
      </c>
      <c r="AO4" s="457" t="s">
        <v>132</v>
      </c>
      <c r="AP4" s="455" t="s">
        <v>131</v>
      </c>
      <c r="AQ4" s="460" t="s">
        <v>128</v>
      </c>
      <c r="AR4" s="458" t="s">
        <v>128</v>
      </c>
      <c r="AS4" s="461" t="s">
        <v>128</v>
      </c>
      <c r="AT4" s="461" t="s">
        <v>128</v>
      </c>
      <c r="AU4" s="462" t="s">
        <v>128</v>
      </c>
    </row>
    <row r="5" spans="1:47" s="3" customFormat="1" ht="12.75">
      <c r="A5" s="8"/>
      <c r="B5" s="14">
        <v>1</v>
      </c>
      <c r="C5" s="53" t="s">
        <v>142</v>
      </c>
      <c r="D5" s="124"/>
      <c r="E5" s="124"/>
      <c r="F5" s="31"/>
      <c r="G5" s="10"/>
      <c r="H5" s="11"/>
      <c r="I5" s="6"/>
      <c r="J5" s="53"/>
      <c r="K5" s="124"/>
      <c r="L5" s="124"/>
      <c r="M5" s="31"/>
      <c r="N5" s="10"/>
      <c r="O5" s="11"/>
      <c r="P5" s="6"/>
      <c r="Q5" s="53"/>
      <c r="R5" s="124"/>
      <c r="S5" s="124"/>
      <c r="T5" s="31"/>
      <c r="U5" s="10"/>
      <c r="V5" s="6"/>
      <c r="W5" s="11"/>
      <c r="X5" s="50"/>
      <c r="Y5" s="124" t="s">
        <v>142</v>
      </c>
      <c r="Z5" s="31" t="s">
        <v>552</v>
      </c>
      <c r="AA5" s="547" t="s">
        <v>231</v>
      </c>
      <c r="AB5" s="548"/>
      <c r="AC5" s="548"/>
      <c r="AD5" s="550"/>
      <c r="AE5" s="124"/>
      <c r="AF5" s="248"/>
      <c r="AG5" s="13"/>
      <c r="AH5" s="13"/>
      <c r="AI5" s="11"/>
      <c r="AJ5" s="74"/>
      <c r="AK5" s="124"/>
      <c r="AL5" s="116"/>
      <c r="AM5" s="10"/>
      <c r="AN5" s="11"/>
      <c r="AO5" s="11"/>
      <c r="AP5" s="6"/>
      <c r="AQ5" s="67"/>
      <c r="AR5" s="50"/>
      <c r="AS5" s="50"/>
      <c r="AT5" s="63"/>
      <c r="AU5" s="12"/>
    </row>
    <row r="6" spans="1:47" s="3" customFormat="1" ht="12.75">
      <c r="A6" s="8" t="s">
        <v>356</v>
      </c>
      <c r="B6" s="6"/>
      <c r="C6" s="53"/>
      <c r="D6" s="124"/>
      <c r="E6" s="124"/>
      <c r="F6" s="31"/>
      <c r="G6" s="10"/>
      <c r="H6" s="11"/>
      <c r="I6" s="6"/>
      <c r="J6" s="53"/>
      <c r="K6" s="124"/>
      <c r="L6" s="124"/>
      <c r="M6" s="31"/>
      <c r="N6" s="10"/>
      <c r="O6" s="11"/>
      <c r="P6" s="6"/>
      <c r="Q6" s="53"/>
      <c r="R6" s="124"/>
      <c r="S6" s="124"/>
      <c r="T6" s="31"/>
      <c r="U6" s="10"/>
      <c r="V6" s="6"/>
      <c r="W6" s="11"/>
      <c r="X6" s="50"/>
      <c r="Y6" s="124"/>
      <c r="Z6" s="6"/>
      <c r="AA6" s="547" t="s">
        <v>136</v>
      </c>
      <c r="AB6" s="548" t="s">
        <v>411</v>
      </c>
      <c r="AC6" s="548">
        <v>10</v>
      </c>
      <c r="AD6" s="550">
        <v>150</v>
      </c>
      <c r="AE6" s="124"/>
      <c r="AF6" s="248"/>
      <c r="AG6" s="13"/>
      <c r="AH6" s="13"/>
      <c r="AI6" s="11"/>
      <c r="AJ6" s="74"/>
      <c r="AK6" s="124"/>
      <c r="AL6" s="116"/>
      <c r="AM6" s="10"/>
      <c r="AN6" s="11"/>
      <c r="AO6" s="11"/>
      <c r="AP6" s="6"/>
      <c r="AQ6" s="67"/>
      <c r="AR6" s="50"/>
      <c r="AS6" s="50"/>
      <c r="AT6" s="63"/>
      <c r="AU6" s="12"/>
    </row>
    <row r="7" spans="1:47" s="18" customFormat="1" ht="12.75">
      <c r="A7" s="8"/>
      <c r="B7" s="16"/>
      <c r="C7" s="56"/>
      <c r="D7" s="125"/>
      <c r="E7" s="125"/>
      <c r="F7" s="370"/>
      <c r="G7" s="17"/>
      <c r="H7" s="19"/>
      <c r="J7" s="56"/>
      <c r="K7" s="125"/>
      <c r="L7" s="125"/>
      <c r="M7" s="31"/>
      <c r="N7" s="17"/>
      <c r="O7" s="19"/>
      <c r="Q7" s="56"/>
      <c r="R7" s="125"/>
      <c r="S7" s="125"/>
      <c r="T7" s="365"/>
      <c r="U7" s="17"/>
      <c r="W7" s="19"/>
      <c r="X7" s="51"/>
      <c r="Y7" s="125"/>
      <c r="AA7" s="17"/>
      <c r="AB7" s="19"/>
      <c r="AC7" s="19"/>
      <c r="AD7" s="56"/>
      <c r="AE7" s="125"/>
      <c r="AF7" s="532"/>
      <c r="AG7" s="21"/>
      <c r="AH7" s="21"/>
      <c r="AI7" s="19"/>
      <c r="AJ7" s="192"/>
      <c r="AK7" s="125"/>
      <c r="AL7" s="365"/>
      <c r="AM7" s="17"/>
      <c r="AN7" s="19"/>
      <c r="AO7" s="19"/>
      <c r="AQ7" s="92"/>
      <c r="AR7" s="51"/>
      <c r="AS7" s="51"/>
      <c r="AT7" s="64"/>
      <c r="AU7" s="20"/>
    </row>
    <row r="8" spans="1:47" s="3" customFormat="1" ht="12.75">
      <c r="A8" s="8"/>
      <c r="B8" s="1032">
        <v>2</v>
      </c>
      <c r="C8" s="1056" t="s">
        <v>144</v>
      </c>
      <c r="D8" s="671" t="s">
        <v>144</v>
      </c>
      <c r="E8" s="671"/>
      <c r="F8" s="31" t="s">
        <v>556</v>
      </c>
      <c r="G8" s="1033" t="s">
        <v>73</v>
      </c>
      <c r="H8" s="1034"/>
      <c r="I8" s="1035"/>
      <c r="J8" s="1036"/>
      <c r="K8" s="671" t="s">
        <v>144</v>
      </c>
      <c r="L8" s="671"/>
      <c r="M8" s="867" t="s">
        <v>546</v>
      </c>
      <c r="N8" s="1070"/>
      <c r="O8" s="661"/>
      <c r="P8" s="1617"/>
      <c r="Q8" s="662"/>
      <c r="R8" s="671"/>
      <c r="S8" s="671"/>
      <c r="T8" s="374"/>
      <c r="U8" s="670"/>
      <c r="V8" s="671"/>
      <c r="W8" s="669"/>
      <c r="X8" s="866"/>
      <c r="Y8" s="284"/>
      <c r="Z8" s="284"/>
      <c r="AA8" s="375"/>
      <c r="AB8" s="376"/>
      <c r="AC8" s="376"/>
      <c r="AD8" s="363"/>
      <c r="AE8" s="284"/>
      <c r="AF8" s="236"/>
      <c r="AG8" s="862"/>
      <c r="AH8" s="862"/>
      <c r="AI8" s="376"/>
      <c r="AJ8" s="1037"/>
      <c r="AK8" s="284" t="s">
        <v>144</v>
      </c>
      <c r="AL8" s="115" t="s">
        <v>246</v>
      </c>
      <c r="AM8" s="375"/>
      <c r="AN8" s="376"/>
      <c r="AO8" s="376"/>
      <c r="AP8" s="1040"/>
      <c r="AQ8" s="202"/>
      <c r="AR8" s="54"/>
      <c r="AS8" s="54"/>
      <c r="AT8" s="65"/>
      <c r="AU8" s="168"/>
    </row>
    <row r="9" spans="1:47" s="3" customFormat="1" ht="12.75">
      <c r="A9" s="8"/>
      <c r="B9" s="44"/>
      <c r="C9" s="363"/>
      <c r="D9" s="284"/>
      <c r="E9" s="284"/>
      <c r="F9" s="31" t="s">
        <v>268</v>
      </c>
      <c r="G9" s="768">
        <v>2000</v>
      </c>
      <c r="H9" s="787" t="s">
        <v>145</v>
      </c>
      <c r="I9" s="788">
        <v>20</v>
      </c>
      <c r="J9" s="1038">
        <v>2000</v>
      </c>
      <c r="K9" s="284"/>
      <c r="L9" s="284"/>
      <c r="M9" s="805"/>
      <c r="N9" s="665"/>
      <c r="O9" s="644"/>
      <c r="P9" s="647"/>
      <c r="Q9" s="645"/>
      <c r="R9" s="284"/>
      <c r="S9" s="284"/>
      <c r="T9" s="115"/>
      <c r="U9" s="375"/>
      <c r="V9" s="284"/>
      <c r="W9" s="376"/>
      <c r="X9" s="536"/>
      <c r="Y9" s="284"/>
      <c r="Z9" s="284"/>
      <c r="AA9" s="375"/>
      <c r="AB9" s="376"/>
      <c r="AC9" s="376"/>
      <c r="AD9" s="363"/>
      <c r="AE9" s="284"/>
      <c r="AF9" s="236"/>
      <c r="AG9" s="862"/>
      <c r="AH9" s="862"/>
      <c r="AI9" s="376"/>
      <c r="AJ9" s="1037"/>
      <c r="AK9" s="161" t="s">
        <v>144</v>
      </c>
      <c r="AL9" s="248" t="s">
        <v>150</v>
      </c>
      <c r="AM9" s="375" t="s">
        <v>188</v>
      </c>
      <c r="AN9" s="376"/>
      <c r="AO9" s="376"/>
      <c r="AP9" s="1906"/>
      <c r="AQ9" s="202"/>
      <c r="AR9" s="877"/>
      <c r="AS9" s="54"/>
      <c r="AT9" s="65"/>
      <c r="AU9" s="168"/>
    </row>
    <row r="10" spans="1:47" s="3" customFormat="1" ht="12.75">
      <c r="A10" s="8"/>
      <c r="B10" s="284"/>
      <c r="C10" s="363"/>
      <c r="D10" s="284"/>
      <c r="E10" s="284"/>
      <c r="F10" s="31"/>
      <c r="G10" s="789" t="s">
        <v>293</v>
      </c>
      <c r="H10" s="790"/>
      <c r="I10" s="791"/>
      <c r="J10" s="990"/>
      <c r="K10" s="284"/>
      <c r="L10" s="284"/>
      <c r="M10" s="805"/>
      <c r="N10" s="971"/>
      <c r="O10" s="644"/>
      <c r="P10" s="647"/>
      <c r="Q10" s="645"/>
      <c r="R10" s="284"/>
      <c r="S10" s="284"/>
      <c r="T10" s="115"/>
      <c r="U10" s="375"/>
      <c r="V10" s="284"/>
      <c r="W10" s="376"/>
      <c r="X10" s="536"/>
      <c r="Y10" s="284"/>
      <c r="Z10" s="284"/>
      <c r="AA10" s="375"/>
      <c r="AB10" s="376"/>
      <c r="AC10" s="376"/>
      <c r="AD10" s="363"/>
      <c r="AE10" s="284"/>
      <c r="AF10" s="236"/>
      <c r="AG10" s="862"/>
      <c r="AH10" s="862"/>
      <c r="AI10" s="376"/>
      <c r="AJ10" s="1037"/>
      <c r="AK10" s="161"/>
      <c r="AL10" s="31"/>
      <c r="AM10" s="375" t="s">
        <v>190</v>
      </c>
      <c r="AN10" s="376" t="s">
        <v>146</v>
      </c>
      <c r="AO10" s="376">
        <v>18</v>
      </c>
      <c r="AP10" s="536" t="s">
        <v>343</v>
      </c>
      <c r="AQ10" s="67"/>
      <c r="AR10" s="50"/>
      <c r="AS10" s="54"/>
      <c r="AT10" s="65"/>
      <c r="AU10" s="168"/>
    </row>
    <row r="11" spans="1:47" s="3" customFormat="1" ht="12.75">
      <c r="A11" s="8"/>
      <c r="B11" s="284"/>
      <c r="C11" s="363"/>
      <c r="D11" s="284"/>
      <c r="E11" s="284"/>
      <c r="F11" s="115"/>
      <c r="G11" s="789">
        <v>2000</v>
      </c>
      <c r="H11" s="790" t="s">
        <v>145</v>
      </c>
      <c r="I11" s="791">
        <v>20</v>
      </c>
      <c r="J11" s="1313">
        <v>1000</v>
      </c>
      <c r="K11" s="284"/>
      <c r="L11" s="284"/>
      <c r="M11" s="1028"/>
      <c r="N11" s="971"/>
      <c r="O11" s="1618"/>
      <c r="P11" s="644"/>
      <c r="Q11" s="923"/>
      <c r="R11" s="284"/>
      <c r="S11" s="284"/>
      <c r="T11" s="115"/>
      <c r="U11" s="375"/>
      <c r="V11" s="284"/>
      <c r="W11" s="376"/>
      <c r="X11" s="536"/>
      <c r="Y11" s="284"/>
      <c r="Z11" s="284"/>
      <c r="AA11" s="375"/>
      <c r="AB11" s="376"/>
      <c r="AC11" s="376"/>
      <c r="AD11" s="363"/>
      <c r="AE11" s="284"/>
      <c r="AF11" s="236"/>
      <c r="AG11" s="862"/>
      <c r="AH11" s="862"/>
      <c r="AI11" s="376"/>
      <c r="AJ11" s="1037"/>
      <c r="AK11" s="161"/>
      <c r="AL11" s="31"/>
      <c r="AM11" s="375" t="s">
        <v>158</v>
      </c>
      <c r="AN11" s="376"/>
      <c r="AO11" s="376"/>
      <c r="AP11" s="536"/>
      <c r="AQ11" s="202"/>
      <c r="AR11" s="54"/>
      <c r="AS11" s="54"/>
      <c r="AT11" s="65"/>
      <c r="AU11" s="168"/>
    </row>
    <row r="12" spans="1:47" s="3" customFormat="1" ht="12.75">
      <c r="A12" s="8"/>
      <c r="B12" s="284"/>
      <c r="C12" s="363"/>
      <c r="D12" s="284"/>
      <c r="E12" s="284"/>
      <c r="F12" s="115"/>
      <c r="G12" s="583" t="s">
        <v>183</v>
      </c>
      <c r="H12" s="584"/>
      <c r="I12" s="585"/>
      <c r="J12" s="995"/>
      <c r="K12" s="284"/>
      <c r="L12" s="284"/>
      <c r="M12" s="1028"/>
      <c r="N12" s="970"/>
      <c r="O12" s="597"/>
      <c r="P12" s="548"/>
      <c r="Q12" s="592"/>
      <c r="R12" s="284"/>
      <c r="S12" s="284"/>
      <c r="T12" s="115"/>
      <c r="U12" s="375"/>
      <c r="V12" s="284"/>
      <c r="W12" s="376"/>
      <c r="X12" s="536"/>
      <c r="Y12" s="284"/>
      <c r="Z12" s="284"/>
      <c r="AA12" s="375"/>
      <c r="AB12" s="376"/>
      <c r="AC12" s="376"/>
      <c r="AD12" s="363"/>
      <c r="AE12" s="284"/>
      <c r="AF12" s="236"/>
      <c r="AG12" s="862"/>
      <c r="AH12" s="862"/>
      <c r="AI12" s="376"/>
      <c r="AJ12" s="1037"/>
      <c r="AK12" s="161"/>
      <c r="AL12" s="31"/>
      <c r="AM12" s="375" t="s">
        <v>32</v>
      </c>
      <c r="AN12" s="376" t="s">
        <v>135</v>
      </c>
      <c r="AO12" s="376">
        <v>12</v>
      </c>
      <c r="AP12" s="536" t="s">
        <v>343</v>
      </c>
      <c r="AQ12" s="67"/>
      <c r="AR12" s="50"/>
      <c r="AS12" s="50"/>
      <c r="AT12" s="63"/>
      <c r="AU12" s="12"/>
    </row>
    <row r="13" spans="1:47" s="3" customFormat="1" ht="12.75">
      <c r="A13" s="8"/>
      <c r="B13" s="786"/>
      <c r="C13" s="784"/>
      <c r="D13" s="786"/>
      <c r="E13" s="786"/>
      <c r="F13" s="678"/>
      <c r="G13" s="583" t="s">
        <v>184</v>
      </c>
      <c r="H13" s="584" t="s">
        <v>135</v>
      </c>
      <c r="I13" s="585">
        <v>24</v>
      </c>
      <c r="J13" s="995">
        <v>250</v>
      </c>
      <c r="K13" s="1042"/>
      <c r="L13" s="786"/>
      <c r="M13" s="1043"/>
      <c r="N13" s="1044"/>
      <c r="O13" s="783"/>
      <c r="P13" s="783"/>
      <c r="Q13" s="864"/>
      <c r="R13" s="786"/>
      <c r="S13" s="786"/>
      <c r="T13" s="678"/>
      <c r="U13" s="782"/>
      <c r="V13" s="786"/>
      <c r="W13" s="783"/>
      <c r="X13" s="864"/>
      <c r="Y13" s="786"/>
      <c r="Z13" s="786"/>
      <c r="AA13" s="782"/>
      <c r="AB13" s="783"/>
      <c r="AC13" s="783"/>
      <c r="AD13" s="784"/>
      <c r="AE13" s="786"/>
      <c r="AF13" s="750"/>
      <c r="AG13" s="1045"/>
      <c r="AH13" s="1045"/>
      <c r="AI13" s="783"/>
      <c r="AJ13" s="1046"/>
      <c r="AK13" s="1907"/>
      <c r="AL13" s="678"/>
      <c r="AM13" s="782"/>
      <c r="AN13" s="783"/>
      <c r="AO13" s="783"/>
      <c r="AP13" s="864"/>
      <c r="AQ13" s="92"/>
      <c r="AR13" s="51"/>
      <c r="AS13" s="51"/>
      <c r="AT13" s="64"/>
      <c r="AU13" s="20"/>
    </row>
    <row r="14" spans="1:47" s="3" customFormat="1" ht="12.75">
      <c r="A14" s="1303" t="s">
        <v>673</v>
      </c>
      <c r="B14" s="44">
        <v>3</v>
      </c>
      <c r="C14" s="363" t="s">
        <v>148</v>
      </c>
      <c r="D14" s="124"/>
      <c r="E14" s="124"/>
      <c r="F14" s="367"/>
      <c r="G14" s="97"/>
      <c r="H14" s="94"/>
      <c r="I14" s="95"/>
      <c r="J14" s="96"/>
      <c r="K14" s="233"/>
      <c r="L14" s="233"/>
      <c r="M14" s="248"/>
      <c r="N14" s="660"/>
      <c r="O14" s="1619"/>
      <c r="P14" s="661"/>
      <c r="Q14" s="662"/>
      <c r="R14" s="233" t="s">
        <v>148</v>
      </c>
      <c r="S14" s="233"/>
      <c r="T14" s="367" t="s">
        <v>321</v>
      </c>
      <c r="U14" s="97"/>
      <c r="V14" s="95"/>
      <c r="W14" s="94"/>
      <c r="X14" s="173"/>
      <c r="Y14" s="233"/>
      <c r="Z14" s="95"/>
      <c r="AA14" s="97"/>
      <c r="AB14" s="94"/>
      <c r="AC14" s="94"/>
      <c r="AD14" s="96"/>
      <c r="AE14" s="233"/>
      <c r="AF14" s="534"/>
      <c r="AG14" s="103"/>
      <c r="AH14" s="103"/>
      <c r="AI14" s="94"/>
      <c r="AJ14" s="234"/>
      <c r="AK14" s="233"/>
      <c r="AL14" s="367"/>
      <c r="AM14" s="97"/>
      <c r="AN14" s="94"/>
      <c r="AO14" s="94"/>
      <c r="AP14" s="173"/>
      <c r="AQ14" s="205"/>
      <c r="AR14" s="173"/>
      <c r="AS14" s="173"/>
      <c r="AT14" s="121"/>
      <c r="AU14" s="235"/>
    </row>
    <row r="15" spans="1:47" s="3" customFormat="1" ht="12.75">
      <c r="A15" s="8"/>
      <c r="B15" s="44"/>
      <c r="C15" s="363"/>
      <c r="D15" s="124"/>
      <c r="E15" s="124"/>
      <c r="F15" s="31"/>
      <c r="G15" s="10"/>
      <c r="H15" s="11"/>
      <c r="I15" s="6"/>
      <c r="J15" s="53"/>
      <c r="K15" s="124"/>
      <c r="L15" s="124"/>
      <c r="M15" s="248"/>
      <c r="N15" s="646"/>
      <c r="O15" s="802"/>
      <c r="P15" s="644"/>
      <c r="Q15" s="645"/>
      <c r="R15" s="124"/>
      <c r="S15" s="124"/>
      <c r="T15" s="31"/>
      <c r="U15" s="10"/>
      <c r="V15" s="6"/>
      <c r="W15" s="11"/>
      <c r="X15" s="50"/>
      <c r="Y15" s="124"/>
      <c r="Z15" s="6"/>
      <c r="AA15" s="10"/>
      <c r="AB15" s="11"/>
      <c r="AC15" s="11"/>
      <c r="AD15" s="53"/>
      <c r="AE15" s="124"/>
      <c r="AF15" s="248"/>
      <c r="AG15" s="13"/>
      <c r="AH15" s="13"/>
      <c r="AI15" s="11"/>
      <c r="AJ15" s="74"/>
      <c r="AK15" s="124"/>
      <c r="AL15" s="116"/>
      <c r="AM15" s="10"/>
      <c r="AN15" s="11"/>
      <c r="AO15" s="11"/>
      <c r="AP15" s="6"/>
      <c r="AQ15" s="67"/>
      <c r="AR15" s="50"/>
      <c r="AS15" s="50"/>
      <c r="AT15" s="63"/>
      <c r="AU15" s="12"/>
    </row>
    <row r="16" spans="1:47" s="3" customFormat="1" ht="13.5" thickBot="1">
      <c r="A16" s="8"/>
      <c r="B16" s="861"/>
      <c r="C16" s="825"/>
      <c r="D16" s="126"/>
      <c r="E16" s="126"/>
      <c r="F16" s="366"/>
      <c r="G16" s="78"/>
      <c r="H16" s="79"/>
      <c r="I16" s="77"/>
      <c r="J16" s="76"/>
      <c r="K16" s="133"/>
      <c r="L16" s="126"/>
      <c r="M16" s="533"/>
      <c r="N16" s="657"/>
      <c r="O16" s="808"/>
      <c r="P16" s="658"/>
      <c r="Q16" s="659"/>
      <c r="R16" s="126"/>
      <c r="S16" s="126"/>
      <c r="T16" s="366"/>
      <c r="U16" s="78"/>
      <c r="V16" s="77"/>
      <c r="W16" s="79"/>
      <c r="X16" s="80"/>
      <c r="Y16" s="126"/>
      <c r="Z16" s="77"/>
      <c r="AA16" s="78"/>
      <c r="AB16" s="79"/>
      <c r="AC16" s="79"/>
      <c r="AD16" s="76"/>
      <c r="AE16" s="126"/>
      <c r="AF16" s="533"/>
      <c r="AG16" s="81"/>
      <c r="AH16" s="81"/>
      <c r="AI16" s="79"/>
      <c r="AJ16" s="193"/>
      <c r="AK16" s="126"/>
      <c r="AL16" s="366"/>
      <c r="AM16" s="78"/>
      <c r="AN16" s="79"/>
      <c r="AO16" s="79"/>
      <c r="AP16" s="77"/>
      <c r="AQ16" s="2154"/>
      <c r="AR16" s="2155"/>
      <c r="AS16" s="80"/>
      <c r="AT16" s="83"/>
      <c r="AU16" s="84"/>
    </row>
    <row r="17" spans="1:47" s="3" customFormat="1" ht="13.5" thickTop="1">
      <c r="A17" s="8"/>
      <c r="B17" s="44">
        <v>4</v>
      </c>
      <c r="C17" s="363" t="s">
        <v>151</v>
      </c>
      <c r="D17" s="124"/>
      <c r="E17" s="124"/>
      <c r="F17" s="31"/>
      <c r="G17" s="10"/>
      <c r="H17" s="11"/>
      <c r="I17" s="6"/>
      <c r="J17" s="230"/>
      <c r="K17" s="240"/>
      <c r="L17" s="240"/>
      <c r="M17" s="676"/>
      <c r="N17" s="239"/>
      <c r="O17" s="1620"/>
      <c r="P17" s="229"/>
      <c r="Q17" s="230"/>
      <c r="R17" s="240"/>
      <c r="S17" s="240"/>
      <c r="T17" s="676"/>
      <c r="U17" s="239"/>
      <c r="V17" s="6"/>
      <c r="W17" s="11"/>
      <c r="X17" s="50"/>
      <c r="Y17" s="124"/>
      <c r="Z17" s="31"/>
      <c r="AA17" s="10"/>
      <c r="AB17" s="11"/>
      <c r="AC17" s="11"/>
      <c r="AD17" s="53"/>
      <c r="AE17" s="124" t="s">
        <v>151</v>
      </c>
      <c r="AF17" s="248" t="s">
        <v>315</v>
      </c>
      <c r="AG17" s="13"/>
      <c r="AH17" s="13"/>
      <c r="AI17" s="11"/>
      <c r="AJ17" s="74"/>
      <c r="AK17" s="124"/>
      <c r="AL17" s="116"/>
      <c r="AM17" s="10"/>
      <c r="AN17" s="11"/>
      <c r="AO17" s="11"/>
      <c r="AP17" s="6"/>
      <c r="AQ17" s="67"/>
      <c r="AR17" s="50"/>
      <c r="AS17" s="50"/>
      <c r="AT17" s="63"/>
      <c r="AU17" s="12"/>
    </row>
    <row r="18" spans="1:47" s="3" customFormat="1" ht="12.75">
      <c r="A18" s="8"/>
      <c r="B18" s="284"/>
      <c r="C18" s="363"/>
      <c r="D18" s="124"/>
      <c r="E18" s="124"/>
      <c r="F18" s="31"/>
      <c r="G18" s="10"/>
      <c r="H18" s="11"/>
      <c r="I18" s="6"/>
      <c r="J18" s="53"/>
      <c r="K18" s="124"/>
      <c r="L18" s="124"/>
      <c r="M18" s="31"/>
      <c r="N18" s="10"/>
      <c r="O18" s="376"/>
      <c r="P18" s="6"/>
      <c r="Q18" s="53"/>
      <c r="R18" s="124"/>
      <c r="S18" s="124"/>
      <c r="T18" s="31"/>
      <c r="U18" s="10"/>
      <c r="V18" s="6"/>
      <c r="W18" s="11"/>
      <c r="X18" s="50"/>
      <c r="Y18" s="124"/>
      <c r="Z18" s="6"/>
      <c r="AA18" s="10"/>
      <c r="AB18" s="11"/>
      <c r="AC18" s="11"/>
      <c r="AD18" s="53"/>
      <c r="AE18" s="124"/>
      <c r="AF18" s="248"/>
      <c r="AG18" s="13"/>
      <c r="AH18" s="13"/>
      <c r="AI18" s="11"/>
      <c r="AJ18" s="74"/>
      <c r="AK18" s="124"/>
      <c r="AL18" s="116"/>
      <c r="AM18" s="10"/>
      <c r="AN18" s="11"/>
      <c r="AO18" s="11"/>
      <c r="AP18" s="6"/>
      <c r="AQ18" s="67"/>
      <c r="AR18" s="50"/>
      <c r="AS18" s="50"/>
      <c r="AT18" s="63"/>
      <c r="AU18" s="12"/>
    </row>
    <row r="19" spans="1:47" s="18" customFormat="1" ht="12.75">
      <c r="A19" s="8"/>
      <c r="B19" s="786"/>
      <c r="C19" s="784"/>
      <c r="D19" s="125"/>
      <c r="E19" s="125"/>
      <c r="F19" s="365"/>
      <c r="G19" s="17"/>
      <c r="H19" s="19"/>
      <c r="J19" s="56"/>
      <c r="K19" s="125"/>
      <c r="L19" s="125"/>
      <c r="M19" s="365"/>
      <c r="N19" s="17"/>
      <c r="O19" s="783"/>
      <c r="Q19" s="56"/>
      <c r="R19" s="125"/>
      <c r="S19" s="125"/>
      <c r="T19" s="365"/>
      <c r="U19" s="17"/>
      <c r="W19" s="19"/>
      <c r="X19" s="51"/>
      <c r="Y19" s="125"/>
      <c r="AA19" s="17"/>
      <c r="AB19" s="19"/>
      <c r="AC19" s="19"/>
      <c r="AD19" s="56"/>
      <c r="AE19" s="125"/>
      <c r="AF19" s="532"/>
      <c r="AG19" s="21"/>
      <c r="AH19" s="21"/>
      <c r="AI19" s="19"/>
      <c r="AJ19" s="192"/>
      <c r="AK19" s="125"/>
      <c r="AL19" s="365"/>
      <c r="AM19" s="17"/>
      <c r="AN19" s="19"/>
      <c r="AO19" s="19"/>
      <c r="AQ19" s="92"/>
      <c r="AR19" s="51"/>
      <c r="AS19" s="51"/>
      <c r="AT19" s="64"/>
      <c r="AU19" s="20"/>
    </row>
    <row r="20" spans="1:47" s="3" customFormat="1" ht="12.75">
      <c r="A20" s="8"/>
      <c r="B20" s="44">
        <v>5</v>
      </c>
      <c r="C20" s="363" t="s">
        <v>134</v>
      </c>
      <c r="D20" s="124"/>
      <c r="E20" s="124"/>
      <c r="F20" s="31"/>
      <c r="G20" s="10"/>
      <c r="H20" s="11"/>
      <c r="I20" s="6"/>
      <c r="J20" s="53"/>
      <c r="K20" s="124"/>
      <c r="L20" s="124"/>
      <c r="M20" s="31"/>
      <c r="N20" s="10"/>
      <c r="O20" s="376"/>
      <c r="P20" s="6"/>
      <c r="Q20" s="53"/>
      <c r="R20" s="124" t="s">
        <v>134</v>
      </c>
      <c r="S20" s="124"/>
      <c r="T20" s="1464" t="s">
        <v>702</v>
      </c>
      <c r="U20" s="10"/>
      <c r="V20" s="6"/>
      <c r="W20" s="11"/>
      <c r="X20" s="50"/>
      <c r="Y20" s="124"/>
      <c r="Z20" s="6"/>
      <c r="AA20" s="10"/>
      <c r="AB20" s="11"/>
      <c r="AC20" s="11"/>
      <c r="AD20" s="53"/>
      <c r="AE20" s="124"/>
      <c r="AF20" s="248"/>
      <c r="AG20" s="13"/>
      <c r="AH20" s="13"/>
      <c r="AI20" s="11"/>
      <c r="AJ20" s="74"/>
      <c r="AK20" s="124"/>
      <c r="AL20" s="116"/>
      <c r="AM20" s="10"/>
      <c r="AN20" s="11"/>
      <c r="AO20" s="11"/>
      <c r="AP20" s="6"/>
      <c r="AQ20" s="67"/>
      <c r="AR20" s="50"/>
      <c r="AS20" s="50"/>
      <c r="AT20" s="63"/>
      <c r="AU20" s="12"/>
    </row>
    <row r="21" spans="1:47" s="3" customFormat="1" ht="12.75">
      <c r="A21" s="8"/>
      <c r="B21" s="284"/>
      <c r="C21" s="363"/>
      <c r="D21" s="124"/>
      <c r="E21" s="124"/>
      <c r="F21" s="31"/>
      <c r="G21" s="10"/>
      <c r="H21" s="11"/>
      <c r="I21" s="6"/>
      <c r="J21" s="53"/>
      <c r="K21" s="124"/>
      <c r="L21" s="124"/>
      <c r="M21" s="31"/>
      <c r="N21" s="10"/>
      <c r="O21" s="376"/>
      <c r="P21" s="6"/>
      <c r="Q21" s="53"/>
      <c r="R21" s="124"/>
      <c r="S21" s="124"/>
      <c r="T21" s="31"/>
      <c r="U21" s="10"/>
      <c r="V21" s="6"/>
      <c r="W21" s="11"/>
      <c r="X21" s="50"/>
      <c r="Y21" s="124"/>
      <c r="Z21" s="6"/>
      <c r="AA21" s="10"/>
      <c r="AB21" s="11"/>
      <c r="AC21" s="11"/>
      <c r="AD21" s="53"/>
      <c r="AE21" s="124"/>
      <c r="AF21" s="248"/>
      <c r="AG21" s="13"/>
      <c r="AH21" s="13"/>
      <c r="AI21" s="11"/>
      <c r="AJ21" s="74"/>
      <c r="AK21" s="124"/>
      <c r="AL21" s="116"/>
      <c r="AM21" s="10"/>
      <c r="AN21" s="11"/>
      <c r="AO21" s="11"/>
      <c r="AP21" s="50"/>
      <c r="AQ21" s="67"/>
      <c r="AR21" s="50"/>
      <c r="AS21" s="50"/>
      <c r="AT21" s="63"/>
      <c r="AU21" s="12"/>
    </row>
    <row r="22" spans="1:47" s="18" customFormat="1" ht="12.75">
      <c r="A22" s="8"/>
      <c r="B22" s="786"/>
      <c r="C22" s="784"/>
      <c r="D22" s="125"/>
      <c r="E22" s="125"/>
      <c r="F22" s="365"/>
      <c r="G22" s="17"/>
      <c r="H22" s="19"/>
      <c r="J22" s="56"/>
      <c r="K22" s="125"/>
      <c r="L22" s="125"/>
      <c r="M22" s="365"/>
      <c r="N22" s="17"/>
      <c r="O22" s="783"/>
      <c r="Q22" s="56"/>
      <c r="R22" s="125"/>
      <c r="S22" s="125"/>
      <c r="T22" s="365"/>
      <c r="U22" s="17"/>
      <c r="W22" s="19"/>
      <c r="X22" s="51"/>
      <c r="Y22" s="125"/>
      <c r="AA22" s="17"/>
      <c r="AB22" s="19"/>
      <c r="AC22" s="19"/>
      <c r="AD22" s="56"/>
      <c r="AE22" s="125"/>
      <c r="AF22" s="532"/>
      <c r="AG22" s="21"/>
      <c r="AH22" s="21"/>
      <c r="AI22" s="19"/>
      <c r="AJ22" s="192"/>
      <c r="AK22" s="209"/>
      <c r="AL22" s="365"/>
      <c r="AM22" s="17"/>
      <c r="AN22" s="19"/>
      <c r="AO22" s="19"/>
      <c r="AP22" s="51"/>
      <c r="AQ22" s="92"/>
      <c r="AR22" s="51"/>
      <c r="AS22" s="51"/>
      <c r="AT22" s="64"/>
      <c r="AU22" s="20"/>
    </row>
    <row r="23" spans="1:47" s="3" customFormat="1" ht="12.75">
      <c r="A23" s="8"/>
      <c r="B23" s="284">
        <v>6</v>
      </c>
      <c r="C23" s="363" t="s">
        <v>137</v>
      </c>
      <c r="D23" s="124" t="s">
        <v>137</v>
      </c>
      <c r="E23" s="124"/>
      <c r="F23" s="31" t="s">
        <v>149</v>
      </c>
      <c r="G23" s="10"/>
      <c r="H23" s="11"/>
      <c r="I23" s="6"/>
      <c r="J23" s="53"/>
      <c r="K23" s="124"/>
      <c r="L23" s="124"/>
      <c r="M23" s="31"/>
      <c r="N23" s="97"/>
      <c r="O23" s="669"/>
      <c r="P23" s="95"/>
      <c r="Q23" s="96"/>
      <c r="R23" s="124"/>
      <c r="S23" s="124"/>
      <c r="T23" s="31"/>
      <c r="U23" s="10"/>
      <c r="V23" s="6"/>
      <c r="W23" s="11"/>
      <c r="X23" s="50"/>
      <c r="Y23" s="124"/>
      <c r="Z23" s="6"/>
      <c r="AA23" s="10"/>
      <c r="AB23" s="11"/>
      <c r="AC23" s="11"/>
      <c r="AD23" s="53"/>
      <c r="AE23" s="124"/>
      <c r="AF23" s="248"/>
      <c r="AG23" s="13"/>
      <c r="AH23" s="13"/>
      <c r="AI23" s="11"/>
      <c r="AJ23" s="74"/>
      <c r="AK23" s="210"/>
      <c r="AL23" s="367"/>
      <c r="AM23" s="97"/>
      <c r="AN23" s="94"/>
      <c r="AO23" s="94"/>
      <c r="AP23" s="173"/>
      <c r="AQ23" s="67"/>
      <c r="AR23" s="50"/>
      <c r="AS23" s="50"/>
      <c r="AT23" s="63"/>
      <c r="AU23" s="12"/>
    </row>
    <row r="24" spans="1:47" s="3" customFormat="1" ht="12.75">
      <c r="A24" s="8"/>
      <c r="B24" s="284"/>
      <c r="C24" s="363"/>
      <c r="D24" s="124"/>
      <c r="E24" s="124"/>
      <c r="F24" s="31"/>
      <c r="G24" s="10"/>
      <c r="H24" s="11"/>
      <c r="I24" s="6"/>
      <c r="J24" s="53"/>
      <c r="K24" s="124"/>
      <c r="L24" s="124"/>
      <c r="M24" s="31"/>
      <c r="N24" s="10"/>
      <c r="O24" s="376"/>
      <c r="P24" s="6"/>
      <c r="Q24" s="53"/>
      <c r="R24" s="124"/>
      <c r="S24" s="124"/>
      <c r="T24" s="31"/>
      <c r="U24" s="10"/>
      <c r="V24" s="6"/>
      <c r="W24" s="11"/>
      <c r="X24" s="50"/>
      <c r="Y24" s="124"/>
      <c r="Z24" s="6"/>
      <c r="AA24" s="10"/>
      <c r="AB24" s="11"/>
      <c r="AC24" s="11"/>
      <c r="AD24" s="53"/>
      <c r="AE24" s="124"/>
      <c r="AF24" s="248"/>
      <c r="AG24" s="13"/>
      <c r="AH24" s="13"/>
      <c r="AI24" s="11"/>
      <c r="AJ24" s="74"/>
      <c r="AK24" s="124"/>
      <c r="AL24" s="116"/>
      <c r="AM24" s="10"/>
      <c r="AN24" s="11"/>
      <c r="AO24" s="11"/>
      <c r="AP24" s="6"/>
      <c r="AQ24" s="67"/>
      <c r="AR24" s="50"/>
      <c r="AS24" s="50"/>
      <c r="AT24" s="63"/>
      <c r="AU24" s="12"/>
    </row>
    <row r="25" spans="1:47" s="18" customFormat="1" ht="12.75">
      <c r="A25" s="8"/>
      <c r="B25" s="786"/>
      <c r="C25" s="784"/>
      <c r="D25" s="125"/>
      <c r="E25" s="125"/>
      <c r="F25" s="365"/>
      <c r="G25" s="17"/>
      <c r="H25" s="19"/>
      <c r="J25" s="56"/>
      <c r="K25" s="125"/>
      <c r="L25" s="125"/>
      <c r="M25" s="365"/>
      <c r="N25" s="17"/>
      <c r="O25" s="783"/>
      <c r="Q25" s="56"/>
      <c r="R25" s="125"/>
      <c r="S25" s="125"/>
      <c r="T25" s="365"/>
      <c r="U25" s="17"/>
      <c r="W25" s="19"/>
      <c r="X25" s="51"/>
      <c r="Y25" s="125"/>
      <c r="AA25" s="17"/>
      <c r="AB25" s="19"/>
      <c r="AC25" s="19"/>
      <c r="AD25" s="56"/>
      <c r="AE25" s="125"/>
      <c r="AF25" s="532"/>
      <c r="AG25" s="21"/>
      <c r="AH25" s="21"/>
      <c r="AI25" s="19"/>
      <c r="AJ25" s="192"/>
      <c r="AK25" s="125"/>
      <c r="AL25" s="365"/>
      <c r="AM25" s="17"/>
      <c r="AN25" s="19"/>
      <c r="AO25" s="19"/>
      <c r="AQ25" s="92"/>
      <c r="AR25" s="51"/>
      <c r="AS25" s="51"/>
      <c r="AT25" s="64"/>
      <c r="AU25" s="20"/>
    </row>
    <row r="26" spans="1:47" s="3" customFormat="1" ht="12.75">
      <c r="A26" s="8"/>
      <c r="B26" s="284">
        <v>7</v>
      </c>
      <c r="C26" s="363" t="s">
        <v>140</v>
      </c>
      <c r="D26" s="124"/>
      <c r="E26" s="124"/>
      <c r="F26" s="31"/>
      <c r="G26" s="10"/>
      <c r="H26" s="11"/>
      <c r="I26" s="6"/>
      <c r="J26" s="53"/>
      <c r="K26" s="124"/>
      <c r="L26" s="124"/>
      <c r="M26" s="31"/>
      <c r="N26" s="10"/>
      <c r="O26" s="376"/>
      <c r="P26" s="6"/>
      <c r="Q26" s="53"/>
      <c r="R26" s="124" t="s">
        <v>140</v>
      </c>
      <c r="S26" s="124"/>
      <c r="T26" s="31" t="s">
        <v>397</v>
      </c>
      <c r="U26" s="10"/>
      <c r="V26" s="6"/>
      <c r="W26" s="11"/>
      <c r="X26" s="50"/>
      <c r="Y26" s="124"/>
      <c r="Z26" s="6"/>
      <c r="AA26" s="10"/>
      <c r="AB26" s="11"/>
      <c r="AC26" s="11"/>
      <c r="AD26" s="53"/>
      <c r="AE26" s="124"/>
      <c r="AF26" s="248"/>
      <c r="AG26" s="13"/>
      <c r="AH26" s="13"/>
      <c r="AI26" s="11"/>
      <c r="AJ26" s="74"/>
      <c r="AK26" s="124"/>
      <c r="AL26" s="116"/>
      <c r="AM26" s="10"/>
      <c r="AN26" s="11"/>
      <c r="AO26" s="11"/>
      <c r="AP26" s="6"/>
      <c r="AQ26" s="67"/>
      <c r="AR26" s="50"/>
      <c r="AS26" s="50"/>
      <c r="AT26" s="63"/>
      <c r="AU26" s="12"/>
    </row>
    <row r="27" spans="1:47" s="3" customFormat="1" ht="12.75">
      <c r="A27" s="8"/>
      <c r="B27" s="284"/>
      <c r="C27" s="363"/>
      <c r="D27" s="124"/>
      <c r="E27" s="124"/>
      <c r="F27" s="31"/>
      <c r="G27" s="10"/>
      <c r="H27" s="11"/>
      <c r="I27" s="6"/>
      <c r="J27" s="53"/>
      <c r="K27" s="124"/>
      <c r="L27" s="124"/>
      <c r="M27" s="31"/>
      <c r="N27" s="10"/>
      <c r="O27" s="376"/>
      <c r="P27" s="6"/>
      <c r="Q27" s="53"/>
      <c r="R27" s="124"/>
      <c r="S27" s="124"/>
      <c r="T27" s="31"/>
      <c r="U27" s="10"/>
      <c r="V27" s="6"/>
      <c r="W27" s="11"/>
      <c r="X27" s="50"/>
      <c r="Y27" s="124"/>
      <c r="Z27" s="6"/>
      <c r="AA27" s="10"/>
      <c r="AB27" s="11"/>
      <c r="AC27" s="11"/>
      <c r="AD27" s="53"/>
      <c r="AE27" s="124"/>
      <c r="AF27" s="248"/>
      <c r="AG27" s="13"/>
      <c r="AH27" s="13"/>
      <c r="AI27" s="11"/>
      <c r="AJ27" s="74"/>
      <c r="AK27" s="124"/>
      <c r="AL27" s="116"/>
      <c r="AM27" s="10"/>
      <c r="AN27" s="11"/>
      <c r="AO27" s="11"/>
      <c r="AP27" s="6"/>
      <c r="AQ27" s="67"/>
      <c r="AR27" s="50"/>
      <c r="AS27" s="50"/>
      <c r="AT27" s="63"/>
      <c r="AU27" s="12"/>
    </row>
    <row r="28" spans="1:47" s="18" customFormat="1" ht="12.75">
      <c r="A28" s="8"/>
      <c r="B28" s="786"/>
      <c r="C28" s="784"/>
      <c r="D28" s="125"/>
      <c r="E28" s="125"/>
      <c r="F28" s="365"/>
      <c r="G28" s="17"/>
      <c r="H28" s="19"/>
      <c r="J28" s="56"/>
      <c r="K28" s="125"/>
      <c r="L28" s="125"/>
      <c r="M28" s="365"/>
      <c r="N28" s="17"/>
      <c r="O28" s="783"/>
      <c r="Q28" s="56"/>
      <c r="R28" s="125"/>
      <c r="S28" s="125"/>
      <c r="T28" s="365"/>
      <c r="U28" s="17"/>
      <c r="W28" s="19"/>
      <c r="X28" s="51"/>
      <c r="Y28" s="125"/>
      <c r="AA28" s="17"/>
      <c r="AB28" s="19"/>
      <c r="AC28" s="19"/>
      <c r="AD28" s="56"/>
      <c r="AE28" s="125"/>
      <c r="AF28" s="532"/>
      <c r="AG28" s="21"/>
      <c r="AH28" s="21"/>
      <c r="AI28" s="19"/>
      <c r="AJ28" s="192"/>
      <c r="AK28" s="125"/>
      <c r="AL28" s="365"/>
      <c r="AM28" s="17"/>
      <c r="AN28" s="19"/>
      <c r="AO28" s="19"/>
      <c r="AQ28" s="92"/>
      <c r="AR28" s="51"/>
      <c r="AS28" s="51"/>
      <c r="AT28" s="64"/>
      <c r="AU28" s="20"/>
    </row>
    <row r="29" spans="1:47" s="3" customFormat="1" ht="12.75">
      <c r="A29" s="8"/>
      <c r="B29" s="284">
        <v>8</v>
      </c>
      <c r="C29" s="363" t="s">
        <v>142</v>
      </c>
      <c r="D29" s="124"/>
      <c r="E29" s="124"/>
      <c r="F29" s="31"/>
      <c r="G29" s="10"/>
      <c r="H29" s="11"/>
      <c r="I29" s="6"/>
      <c r="J29" s="53"/>
      <c r="K29" s="124"/>
      <c r="L29" s="124"/>
      <c r="M29" s="31"/>
      <c r="N29" s="97"/>
      <c r="O29" s="669"/>
      <c r="P29" s="95"/>
      <c r="Q29" s="96"/>
      <c r="R29" s="124"/>
      <c r="S29" s="124"/>
      <c r="T29" s="31"/>
      <c r="U29" s="10"/>
      <c r="V29" s="6"/>
      <c r="W29" s="11"/>
      <c r="X29" s="50"/>
      <c r="Y29" s="124" t="s">
        <v>142</v>
      </c>
      <c r="Z29" s="31" t="s">
        <v>552</v>
      </c>
      <c r="AA29" s="652" t="s">
        <v>197</v>
      </c>
      <c r="AB29" s="644"/>
      <c r="AC29" s="644"/>
      <c r="AD29" s="645"/>
      <c r="AE29" s="124"/>
      <c r="AF29" s="248"/>
      <c r="AG29" s="13"/>
      <c r="AH29" s="13"/>
      <c r="AI29" s="11"/>
      <c r="AJ29" s="74"/>
      <c r="AK29" s="124"/>
      <c r="AL29" s="116"/>
      <c r="AM29" s="10"/>
      <c r="AN29" s="11"/>
      <c r="AO29" s="11"/>
      <c r="AP29" s="6"/>
      <c r="AQ29" s="67"/>
      <c r="AR29" s="50"/>
      <c r="AS29" s="50"/>
      <c r="AT29" s="63"/>
      <c r="AU29" s="12"/>
    </row>
    <row r="30" spans="1:47" s="3" customFormat="1" ht="12.75">
      <c r="A30" s="8"/>
      <c r="B30" s="284"/>
      <c r="C30" s="363"/>
      <c r="D30" s="124"/>
      <c r="E30" s="124"/>
      <c r="F30" s="31"/>
      <c r="G30" s="10"/>
      <c r="H30" s="11"/>
      <c r="I30" s="6"/>
      <c r="J30" s="53"/>
      <c r="K30" s="124"/>
      <c r="L30" s="124"/>
      <c r="M30" s="31"/>
      <c r="N30" s="10"/>
      <c r="O30" s="376"/>
      <c r="P30" s="6"/>
      <c r="Q30" s="53"/>
      <c r="R30" s="124"/>
      <c r="S30" s="124"/>
      <c r="T30" s="31"/>
      <c r="U30" s="10"/>
      <c r="V30" s="6"/>
      <c r="W30" s="11"/>
      <c r="X30" s="50"/>
      <c r="Y30" s="124"/>
      <c r="Z30" s="6"/>
      <c r="AA30" s="652" t="s">
        <v>136</v>
      </c>
      <c r="AB30" s="644" t="s">
        <v>411</v>
      </c>
      <c r="AC30" s="644">
        <v>14</v>
      </c>
      <c r="AD30" s="645">
        <v>150</v>
      </c>
      <c r="AE30" s="124"/>
      <c r="AF30" s="248"/>
      <c r="AG30" s="13"/>
      <c r="AH30" s="13"/>
      <c r="AI30" s="11"/>
      <c r="AJ30" s="74"/>
      <c r="AK30" s="124"/>
      <c r="AL30" s="116"/>
      <c r="AM30" s="10"/>
      <c r="AN30" s="11"/>
      <c r="AO30" s="11"/>
      <c r="AP30" s="6"/>
      <c r="AQ30" s="67"/>
      <c r="AR30" s="50"/>
      <c r="AS30" s="63"/>
      <c r="AT30" s="63"/>
      <c r="AU30" s="12"/>
    </row>
    <row r="31" spans="1:47" s="3" customFormat="1" ht="12.75">
      <c r="A31" s="8"/>
      <c r="B31" s="284"/>
      <c r="C31" s="363"/>
      <c r="D31" s="125"/>
      <c r="E31" s="124"/>
      <c r="F31" s="31"/>
      <c r="G31" s="10"/>
      <c r="H31" s="11"/>
      <c r="I31" s="6"/>
      <c r="J31" s="53"/>
      <c r="K31" s="124"/>
      <c r="L31" s="124"/>
      <c r="M31" s="31"/>
      <c r="N31" s="10"/>
      <c r="O31" s="376"/>
      <c r="P31" s="6"/>
      <c r="Q31" s="53"/>
      <c r="R31" s="124"/>
      <c r="S31" s="124"/>
      <c r="T31" s="31"/>
      <c r="U31" s="10"/>
      <c r="V31" s="6"/>
      <c r="W31" s="11"/>
      <c r="X31" s="50"/>
      <c r="Y31" s="124"/>
      <c r="Z31" s="6"/>
      <c r="AA31" s="156"/>
      <c r="AB31" s="277"/>
      <c r="AC31" s="277"/>
      <c r="AD31" s="278"/>
      <c r="AE31" s="124"/>
      <c r="AF31" s="248"/>
      <c r="AG31" s="13"/>
      <c r="AH31" s="13"/>
      <c r="AI31" s="11"/>
      <c r="AJ31" s="74"/>
      <c r="AK31" s="124"/>
      <c r="AL31" s="116"/>
      <c r="AM31" s="10"/>
      <c r="AN31" s="11"/>
      <c r="AO31" s="11"/>
      <c r="AP31" s="6"/>
      <c r="AQ31" s="67"/>
      <c r="AR31" s="50"/>
      <c r="AS31" s="63"/>
      <c r="AT31" s="63"/>
      <c r="AU31" s="12"/>
    </row>
    <row r="32" spans="1:47" s="18" customFormat="1" ht="12.75">
      <c r="A32" s="8"/>
      <c r="B32" s="786"/>
      <c r="C32" s="784"/>
      <c r="D32" s="125"/>
      <c r="E32" s="125"/>
      <c r="F32" s="365"/>
      <c r="G32" s="17"/>
      <c r="H32" s="19"/>
      <c r="J32" s="56"/>
      <c r="K32" s="125"/>
      <c r="L32" s="125"/>
      <c r="M32" s="365"/>
      <c r="N32" s="17"/>
      <c r="O32" s="783"/>
      <c r="Q32" s="56"/>
      <c r="R32" s="125"/>
      <c r="S32" s="125"/>
      <c r="T32" s="365"/>
      <c r="U32" s="17"/>
      <c r="W32" s="19"/>
      <c r="X32" s="51"/>
      <c r="Y32" s="125"/>
      <c r="AA32" s="157"/>
      <c r="AB32" s="280"/>
      <c r="AC32" s="280"/>
      <c r="AD32" s="281"/>
      <c r="AE32" s="125"/>
      <c r="AF32" s="532"/>
      <c r="AG32" s="21"/>
      <c r="AH32" s="21"/>
      <c r="AI32" s="19"/>
      <c r="AJ32" s="192"/>
      <c r="AK32" s="125"/>
      <c r="AL32" s="365"/>
      <c r="AM32" s="17"/>
      <c r="AN32" s="19"/>
      <c r="AO32" s="19"/>
      <c r="AQ32" s="92"/>
      <c r="AR32" s="51"/>
      <c r="AS32" s="64"/>
      <c r="AT32" s="64"/>
      <c r="AU32" s="20"/>
    </row>
    <row r="33" spans="1:47" s="3" customFormat="1" ht="12.75">
      <c r="A33" s="8"/>
      <c r="B33" s="44">
        <v>9</v>
      </c>
      <c r="C33" s="363" t="s">
        <v>144</v>
      </c>
      <c r="D33" s="124" t="s">
        <v>144</v>
      </c>
      <c r="E33" s="124"/>
      <c r="F33" s="116" t="s">
        <v>554</v>
      </c>
      <c r="G33" s="551" t="s">
        <v>342</v>
      </c>
      <c r="H33" s="552"/>
      <c r="I33" s="553"/>
      <c r="J33" s="554"/>
      <c r="K33" s="124" t="s">
        <v>144</v>
      </c>
      <c r="L33" s="124"/>
      <c r="M33" s="367" t="s">
        <v>546</v>
      </c>
      <c r="N33" s="660" t="s">
        <v>516</v>
      </c>
      <c r="O33" s="661"/>
      <c r="P33" s="1617"/>
      <c r="Q33" s="662"/>
      <c r="R33" s="124"/>
      <c r="S33" s="124"/>
      <c r="T33" s="31"/>
      <c r="U33" s="10"/>
      <c r="V33" s="6"/>
      <c r="W33" s="11"/>
      <c r="X33" s="50"/>
      <c r="Y33" s="124"/>
      <c r="Z33" s="6"/>
      <c r="AA33" s="10"/>
      <c r="AB33" s="11"/>
      <c r="AC33" s="11"/>
      <c r="AD33" s="53"/>
      <c r="AE33" s="124"/>
      <c r="AF33" s="248"/>
      <c r="AG33" s="13"/>
      <c r="AH33" s="13"/>
      <c r="AI33" s="11"/>
      <c r="AJ33" s="74"/>
      <c r="AK33" s="124" t="s">
        <v>144</v>
      </c>
      <c r="AL33" s="248" t="s">
        <v>246</v>
      </c>
      <c r="AM33" s="10" t="s">
        <v>416</v>
      </c>
      <c r="AN33" s="11" t="s">
        <v>135</v>
      </c>
      <c r="AO33" s="11">
        <v>14</v>
      </c>
      <c r="AP33" s="6" t="s">
        <v>343</v>
      </c>
      <c r="AQ33" s="67"/>
      <c r="AR33" s="50"/>
      <c r="AS33" s="50"/>
      <c r="AT33" s="63"/>
      <c r="AU33" s="12"/>
    </row>
    <row r="34" spans="1:47" s="3" customFormat="1" ht="12.75">
      <c r="A34" s="8"/>
      <c r="B34" s="284"/>
      <c r="C34" s="363"/>
      <c r="D34" s="124"/>
      <c r="E34" s="124"/>
      <c r="F34" s="31" t="s">
        <v>268</v>
      </c>
      <c r="G34" s="551" t="s">
        <v>542</v>
      </c>
      <c r="H34" s="552" t="s">
        <v>145</v>
      </c>
      <c r="I34" s="553">
        <v>16</v>
      </c>
      <c r="J34" s="559">
        <v>1000</v>
      </c>
      <c r="K34" s="124"/>
      <c r="L34" s="124"/>
      <c r="M34" s="31"/>
      <c r="N34" s="646" t="s">
        <v>517</v>
      </c>
      <c r="O34" s="644" t="s">
        <v>135</v>
      </c>
      <c r="P34" s="647">
        <v>12</v>
      </c>
      <c r="Q34" s="645">
        <v>200</v>
      </c>
      <c r="R34" s="124"/>
      <c r="S34" s="124"/>
      <c r="T34" s="31"/>
      <c r="U34" s="10"/>
      <c r="V34" s="6"/>
      <c r="W34" s="11"/>
      <c r="X34" s="50"/>
      <c r="Y34" s="124"/>
      <c r="Z34" s="6"/>
      <c r="AA34" s="10"/>
      <c r="AB34" s="11"/>
      <c r="AC34" s="11"/>
      <c r="AD34" s="53"/>
      <c r="AE34" s="124"/>
      <c r="AF34" s="248"/>
      <c r="AG34" s="13"/>
      <c r="AH34" s="13"/>
      <c r="AI34" s="11"/>
      <c r="AJ34" s="74"/>
      <c r="AK34" s="124"/>
      <c r="AL34" s="115"/>
      <c r="AM34" s="375"/>
      <c r="AN34" s="376"/>
      <c r="AO34" s="376"/>
      <c r="AP34" s="284"/>
      <c r="AQ34" s="67"/>
      <c r="AR34" s="50"/>
      <c r="AS34" s="50"/>
      <c r="AT34" s="63"/>
      <c r="AU34" s="12"/>
    </row>
    <row r="35" spans="1:47" s="3" customFormat="1" ht="12.75">
      <c r="A35" s="8"/>
      <c r="B35" s="284"/>
      <c r="C35" s="363"/>
      <c r="D35" s="124"/>
      <c r="E35" s="124"/>
      <c r="F35" s="31"/>
      <c r="G35" s="547" t="s">
        <v>189</v>
      </c>
      <c r="H35" s="548"/>
      <c r="I35" s="549"/>
      <c r="J35" s="550"/>
      <c r="K35" s="124"/>
      <c r="L35" s="124"/>
      <c r="M35" s="31"/>
      <c r="N35" s="652" t="s">
        <v>179</v>
      </c>
      <c r="O35" s="644"/>
      <c r="P35" s="647"/>
      <c r="Q35" s="645"/>
      <c r="R35" s="124"/>
      <c r="S35" s="124"/>
      <c r="T35" s="31"/>
      <c r="U35" s="10"/>
      <c r="V35" s="6"/>
      <c r="W35" s="11"/>
      <c r="X35" s="50"/>
      <c r="Y35" s="124"/>
      <c r="Z35" s="6"/>
      <c r="AA35" s="10"/>
      <c r="AB35" s="11"/>
      <c r="AC35" s="11"/>
      <c r="AD35" s="53"/>
      <c r="AE35" s="124"/>
      <c r="AF35" s="248"/>
      <c r="AG35" s="13"/>
      <c r="AH35" s="13"/>
      <c r="AI35" s="11"/>
      <c r="AJ35" s="74"/>
      <c r="AK35" s="124"/>
      <c r="AL35" s="115"/>
      <c r="AM35" s="375"/>
      <c r="AN35" s="376"/>
      <c r="AO35" s="376"/>
      <c r="AP35" s="284"/>
      <c r="AQ35" s="67"/>
      <c r="AR35" s="50"/>
      <c r="AS35" s="50"/>
      <c r="AT35" s="63"/>
      <c r="AU35" s="12"/>
    </row>
    <row r="36" spans="1:47" s="3" customFormat="1" ht="12.75">
      <c r="A36" s="8"/>
      <c r="B36" s="284"/>
      <c r="C36" s="363"/>
      <c r="D36" s="124"/>
      <c r="E36" s="124"/>
      <c r="F36" s="31"/>
      <c r="G36" s="547" t="s">
        <v>136</v>
      </c>
      <c r="H36" s="548" t="s">
        <v>146</v>
      </c>
      <c r="I36" s="549">
        <v>14</v>
      </c>
      <c r="J36" s="550">
        <v>400</v>
      </c>
      <c r="K36" s="124"/>
      <c r="L36" s="124"/>
      <c r="M36" s="31"/>
      <c r="N36" s="652" t="s">
        <v>172</v>
      </c>
      <c r="O36" s="1618" t="s">
        <v>411</v>
      </c>
      <c r="P36" s="644">
        <v>12</v>
      </c>
      <c r="Q36" s="923">
        <v>200</v>
      </c>
      <c r="R36" s="124"/>
      <c r="S36" s="124"/>
      <c r="T36" s="31"/>
      <c r="U36" s="10"/>
      <c r="V36" s="6"/>
      <c r="W36" s="11"/>
      <c r="X36" s="50"/>
      <c r="Y36" s="124"/>
      <c r="Z36" s="6"/>
      <c r="AA36" s="10"/>
      <c r="AB36" s="11"/>
      <c r="AC36" s="11"/>
      <c r="AD36" s="53"/>
      <c r="AE36" s="124"/>
      <c r="AF36" s="248"/>
      <c r="AG36" s="13"/>
      <c r="AH36" s="13"/>
      <c r="AI36" s="11"/>
      <c r="AJ36" s="74"/>
      <c r="AK36" s="124"/>
      <c r="AL36" s="115"/>
      <c r="AM36" s="375"/>
      <c r="AN36" s="376"/>
      <c r="AO36" s="376"/>
      <c r="AP36" s="284"/>
      <c r="AQ36" s="67"/>
      <c r="AR36" s="50"/>
      <c r="AS36" s="50"/>
      <c r="AT36" s="63"/>
      <c r="AU36" s="12"/>
    </row>
    <row r="37" spans="1:47" s="3" customFormat="1" ht="12.75">
      <c r="A37" s="8"/>
      <c r="B37" s="284"/>
      <c r="C37" s="363"/>
      <c r="D37" s="124"/>
      <c r="E37" s="124"/>
      <c r="F37" s="31"/>
      <c r="G37" s="551" t="s">
        <v>193</v>
      </c>
      <c r="H37" s="552" t="s">
        <v>135</v>
      </c>
      <c r="I37" s="553">
        <v>18</v>
      </c>
      <c r="J37" s="554">
        <v>250</v>
      </c>
      <c r="K37" s="124"/>
      <c r="L37" s="124"/>
      <c r="M37" s="31"/>
      <c r="N37" s="10"/>
      <c r="O37" s="376"/>
      <c r="P37" s="6"/>
      <c r="Q37" s="53"/>
      <c r="R37" s="124"/>
      <c r="S37" s="124"/>
      <c r="T37" s="31"/>
      <c r="U37" s="10"/>
      <c r="V37" s="6"/>
      <c r="W37" s="11"/>
      <c r="X37" s="50"/>
      <c r="Y37" s="124"/>
      <c r="Z37" s="6"/>
      <c r="AA37" s="10"/>
      <c r="AB37" s="11"/>
      <c r="AC37" s="11"/>
      <c r="AD37" s="53"/>
      <c r="AE37" s="124"/>
      <c r="AF37" s="248"/>
      <c r="AG37" s="13"/>
      <c r="AH37" s="13"/>
      <c r="AI37" s="11"/>
      <c r="AJ37" s="74"/>
      <c r="AK37" s="124"/>
      <c r="AL37" s="115"/>
      <c r="AM37" s="375"/>
      <c r="AN37" s="376"/>
      <c r="AO37" s="376"/>
      <c r="AP37" s="284"/>
      <c r="AQ37" s="67"/>
      <c r="AR37" s="50"/>
      <c r="AS37" s="50"/>
      <c r="AT37" s="63"/>
      <c r="AU37" s="12"/>
    </row>
    <row r="38" spans="1:47" s="3" customFormat="1" ht="12.75">
      <c r="A38" s="8"/>
      <c r="B38" s="284"/>
      <c r="C38" s="363"/>
      <c r="D38" s="124"/>
      <c r="E38" s="124"/>
      <c r="F38" s="31"/>
      <c r="G38" s="646" t="s">
        <v>48</v>
      </c>
      <c r="H38" s="641"/>
      <c r="I38" s="653"/>
      <c r="J38" s="642"/>
      <c r="K38" s="124"/>
      <c r="L38" s="124"/>
      <c r="M38" s="31"/>
      <c r="N38" s="10"/>
      <c r="O38" s="376"/>
      <c r="P38" s="6"/>
      <c r="Q38" s="53"/>
      <c r="R38" s="124"/>
      <c r="S38" s="124"/>
      <c r="T38" s="31"/>
      <c r="U38" s="10"/>
      <c r="V38" s="6"/>
      <c r="W38" s="11"/>
      <c r="X38" s="50"/>
      <c r="Y38" s="124"/>
      <c r="Z38" s="6"/>
      <c r="AA38" s="10"/>
      <c r="AB38" s="11"/>
      <c r="AC38" s="11"/>
      <c r="AD38" s="53"/>
      <c r="AE38" s="124"/>
      <c r="AF38" s="248"/>
      <c r="AG38" s="13"/>
      <c r="AH38" s="13"/>
      <c r="AI38" s="11"/>
      <c r="AJ38" s="74"/>
      <c r="AK38" s="124"/>
      <c r="AL38" s="115"/>
      <c r="AM38" s="375"/>
      <c r="AN38" s="376"/>
      <c r="AO38" s="376"/>
      <c r="AP38" s="284"/>
      <c r="AQ38" s="67"/>
      <c r="AR38" s="50"/>
      <c r="AS38" s="50"/>
      <c r="AT38" s="63"/>
      <c r="AU38" s="12"/>
    </row>
    <row r="39" spans="1:47" s="3" customFormat="1" ht="12.75">
      <c r="A39" s="8"/>
      <c r="B39" s="284"/>
      <c r="C39" s="363"/>
      <c r="D39" s="124"/>
      <c r="E39" s="124"/>
      <c r="F39" s="31"/>
      <c r="G39" s="646" t="s">
        <v>136</v>
      </c>
      <c r="H39" s="641" t="s">
        <v>411</v>
      </c>
      <c r="I39" s="653">
        <v>14</v>
      </c>
      <c r="J39" s="642">
        <v>150</v>
      </c>
      <c r="K39" s="124"/>
      <c r="L39" s="124"/>
      <c r="M39" s="31"/>
      <c r="N39" s="10"/>
      <c r="O39" s="376"/>
      <c r="P39" s="6"/>
      <c r="Q39" s="53"/>
      <c r="R39" s="124"/>
      <c r="S39" s="124"/>
      <c r="T39" s="31"/>
      <c r="U39" s="10"/>
      <c r="V39" s="6"/>
      <c r="W39" s="11"/>
      <c r="X39" s="50"/>
      <c r="Y39" s="124"/>
      <c r="Z39" s="6"/>
      <c r="AA39" s="10"/>
      <c r="AB39" s="11"/>
      <c r="AC39" s="11"/>
      <c r="AD39" s="53"/>
      <c r="AE39" s="124"/>
      <c r="AF39" s="248"/>
      <c r="AG39" s="13"/>
      <c r="AH39" s="13"/>
      <c r="AI39" s="11"/>
      <c r="AJ39" s="74"/>
      <c r="AK39" s="124"/>
      <c r="AL39" s="31"/>
      <c r="AM39" s="152"/>
      <c r="AN39" s="10"/>
      <c r="AO39" s="11"/>
      <c r="AP39" s="6"/>
      <c r="AQ39" s="67"/>
      <c r="AR39" s="50"/>
      <c r="AS39" s="50"/>
      <c r="AT39" s="63"/>
      <c r="AU39" s="12"/>
    </row>
    <row r="40" spans="1:47" s="3" customFormat="1" ht="12.75">
      <c r="A40" s="8"/>
      <c r="B40" s="284"/>
      <c r="C40" s="363"/>
      <c r="D40" s="124"/>
      <c r="E40" s="124"/>
      <c r="F40" s="31"/>
      <c r="G40" s="652" t="s">
        <v>49</v>
      </c>
      <c r="H40" s="644" t="s">
        <v>411</v>
      </c>
      <c r="I40" s="647">
        <v>14</v>
      </c>
      <c r="J40" s="645">
        <v>150</v>
      </c>
      <c r="K40" s="124"/>
      <c r="L40" s="124"/>
      <c r="M40" s="31"/>
      <c r="N40" s="10"/>
      <c r="O40" s="11"/>
      <c r="P40" s="6"/>
      <c r="Q40" s="53"/>
      <c r="R40" s="124"/>
      <c r="S40" s="124"/>
      <c r="T40" s="31"/>
      <c r="U40" s="10"/>
      <c r="V40" s="6"/>
      <c r="W40" s="11"/>
      <c r="X40" s="50"/>
      <c r="Y40" s="124"/>
      <c r="Z40" s="6"/>
      <c r="AA40" s="10"/>
      <c r="AB40" s="11"/>
      <c r="AC40" s="11"/>
      <c r="AD40" s="53"/>
      <c r="AE40" s="124"/>
      <c r="AF40" s="248"/>
      <c r="AG40" s="13"/>
      <c r="AH40" s="13"/>
      <c r="AI40" s="11"/>
      <c r="AJ40" s="74"/>
      <c r="AK40" s="124"/>
      <c r="AL40" s="31"/>
      <c r="AM40" s="10"/>
      <c r="AN40" s="11"/>
      <c r="AO40" s="11"/>
      <c r="AP40" s="6"/>
      <c r="AQ40" s="67"/>
      <c r="AR40" s="50"/>
      <c r="AS40" s="50"/>
      <c r="AT40" s="63"/>
      <c r="AU40" s="12"/>
    </row>
    <row r="41" spans="1:47" s="3" customFormat="1" ht="12.75">
      <c r="A41" s="8"/>
      <c r="B41" s="284"/>
      <c r="C41" s="363"/>
      <c r="D41" s="124"/>
      <c r="E41" s="124"/>
      <c r="F41" s="31"/>
      <c r="G41" s="607" t="s">
        <v>120</v>
      </c>
      <c r="H41" s="608" t="s">
        <v>410</v>
      </c>
      <c r="I41" s="615">
        <v>11</v>
      </c>
      <c r="J41" s="616">
        <v>150</v>
      </c>
      <c r="K41" s="124"/>
      <c r="L41" s="124"/>
      <c r="M41" s="31"/>
      <c r="N41" s="10"/>
      <c r="O41" s="11"/>
      <c r="P41" s="6"/>
      <c r="Q41" s="53"/>
      <c r="R41" s="124"/>
      <c r="S41" s="124"/>
      <c r="T41" s="31"/>
      <c r="U41" s="10"/>
      <c r="V41" s="6"/>
      <c r="W41" s="11"/>
      <c r="X41" s="50"/>
      <c r="Y41" s="124"/>
      <c r="Z41" s="6"/>
      <c r="AA41" s="10"/>
      <c r="AB41" s="11"/>
      <c r="AC41" s="11"/>
      <c r="AD41" s="53"/>
      <c r="AE41" s="124"/>
      <c r="AF41" s="248"/>
      <c r="AG41" s="13"/>
      <c r="AH41" s="13"/>
      <c r="AI41" s="11"/>
      <c r="AJ41" s="74"/>
      <c r="AK41" s="124"/>
      <c r="AL41" s="31"/>
      <c r="AM41" s="10"/>
      <c r="AN41" s="11"/>
      <c r="AO41" s="11"/>
      <c r="AP41" s="6"/>
      <c r="AQ41" s="67"/>
      <c r="AR41" s="50"/>
      <c r="AS41" s="50"/>
      <c r="AT41" s="63"/>
      <c r="AU41" s="12"/>
    </row>
    <row r="42" spans="1:47" s="3" customFormat="1" ht="12.75">
      <c r="A42" s="8"/>
      <c r="B42" s="284"/>
      <c r="C42" s="363"/>
      <c r="D42" s="124"/>
      <c r="E42" s="124"/>
      <c r="F42" s="31"/>
      <c r="G42" s="551" t="s">
        <v>519</v>
      </c>
      <c r="H42" s="552"/>
      <c r="I42" s="553"/>
      <c r="J42" s="554"/>
      <c r="K42" s="124"/>
      <c r="L42" s="124"/>
      <c r="M42" s="31"/>
      <c r="N42" s="10"/>
      <c r="O42" s="11"/>
      <c r="P42" s="6"/>
      <c r="Q42" s="53"/>
      <c r="R42" s="124"/>
      <c r="S42" s="124"/>
      <c r="T42" s="31"/>
      <c r="U42" s="10"/>
      <c r="V42" s="6"/>
      <c r="W42" s="11"/>
      <c r="X42" s="50"/>
      <c r="Y42" s="124"/>
      <c r="Z42" s="6"/>
      <c r="AA42" s="10"/>
      <c r="AB42" s="11"/>
      <c r="AC42" s="11"/>
      <c r="AD42" s="53"/>
      <c r="AE42" s="124"/>
      <c r="AF42" s="248"/>
      <c r="AG42" s="13"/>
      <c r="AH42" s="13"/>
      <c r="AI42" s="11"/>
      <c r="AJ42" s="74"/>
      <c r="AK42" s="124"/>
      <c r="AL42" s="31"/>
      <c r="AM42" s="10"/>
      <c r="AN42" s="11"/>
      <c r="AO42" s="11"/>
      <c r="AP42" s="6"/>
      <c r="AQ42" s="67"/>
      <c r="AR42" s="50"/>
      <c r="AS42" s="50"/>
      <c r="AT42" s="63"/>
      <c r="AU42" s="12"/>
    </row>
    <row r="43" spans="1:47" s="3" customFormat="1" ht="12.75">
      <c r="A43" s="8"/>
      <c r="B43" s="284"/>
      <c r="C43" s="363"/>
      <c r="D43" s="124"/>
      <c r="E43" s="124"/>
      <c r="F43" s="31"/>
      <c r="G43" s="551" t="s">
        <v>403</v>
      </c>
      <c r="H43" s="552" t="s">
        <v>410</v>
      </c>
      <c r="I43" s="553">
        <v>12</v>
      </c>
      <c r="J43" s="554">
        <v>200</v>
      </c>
      <c r="K43" s="124"/>
      <c r="L43" s="124"/>
      <c r="M43" s="31"/>
      <c r="N43" s="10"/>
      <c r="O43" s="11"/>
      <c r="P43" s="6"/>
      <c r="Q43" s="53"/>
      <c r="R43" s="124"/>
      <c r="S43" s="124"/>
      <c r="T43" s="31"/>
      <c r="U43" s="10"/>
      <c r="V43" s="6"/>
      <c r="W43" s="11"/>
      <c r="X43" s="50"/>
      <c r="Y43" s="124"/>
      <c r="Z43" s="6"/>
      <c r="AA43" s="10"/>
      <c r="AB43" s="11"/>
      <c r="AC43" s="11"/>
      <c r="AD43" s="53"/>
      <c r="AE43" s="124"/>
      <c r="AF43" s="248"/>
      <c r="AG43" s="13"/>
      <c r="AH43" s="13"/>
      <c r="AI43" s="11"/>
      <c r="AJ43" s="74"/>
      <c r="AK43" s="124"/>
      <c r="AL43" s="31"/>
      <c r="AM43" s="10"/>
      <c r="AN43" s="11"/>
      <c r="AO43" s="11"/>
      <c r="AP43" s="6"/>
      <c r="AQ43" s="67"/>
      <c r="AR43" s="50"/>
      <c r="AS43" s="50"/>
      <c r="AT43" s="63"/>
      <c r="AU43" s="12"/>
    </row>
    <row r="44" spans="1:47" s="3" customFormat="1" ht="12.75">
      <c r="A44" s="8"/>
      <c r="B44" s="284"/>
      <c r="C44" s="363"/>
      <c r="D44" s="124"/>
      <c r="E44" s="124"/>
      <c r="F44" s="31"/>
      <c r="G44" s="551" t="s">
        <v>519</v>
      </c>
      <c r="H44" s="552"/>
      <c r="I44" s="553"/>
      <c r="J44" s="554"/>
      <c r="K44" s="124"/>
      <c r="L44" s="124"/>
      <c r="M44" s="31"/>
      <c r="N44" s="10"/>
      <c r="O44" s="11"/>
      <c r="P44" s="6"/>
      <c r="Q44" s="53"/>
      <c r="R44" s="124"/>
      <c r="S44" s="124"/>
      <c r="T44" s="31"/>
      <c r="U44" s="10"/>
      <c r="V44" s="6"/>
      <c r="W44" s="11"/>
      <c r="X44" s="50"/>
      <c r="Y44" s="124"/>
      <c r="Z44" s="6"/>
      <c r="AA44" s="10"/>
      <c r="AB44" s="11"/>
      <c r="AC44" s="11"/>
      <c r="AD44" s="53"/>
      <c r="AE44" s="124"/>
      <c r="AF44" s="248"/>
      <c r="AG44" s="13"/>
      <c r="AH44" s="13"/>
      <c r="AI44" s="11"/>
      <c r="AJ44" s="74"/>
      <c r="AK44" s="124"/>
      <c r="AL44" s="31"/>
      <c r="AM44" s="10"/>
      <c r="AN44" s="11"/>
      <c r="AO44" s="11"/>
      <c r="AP44" s="6"/>
      <c r="AQ44" s="67"/>
      <c r="AR44" s="50"/>
      <c r="AS44" s="50"/>
      <c r="AT44" s="63"/>
      <c r="AU44" s="12"/>
    </row>
    <row r="45" spans="1:47" s="3" customFormat="1" ht="12.75">
      <c r="A45" s="8"/>
      <c r="B45" s="284"/>
      <c r="C45" s="363"/>
      <c r="D45" s="124"/>
      <c r="E45" s="124"/>
      <c r="F45" s="31"/>
      <c r="G45" s="551" t="s">
        <v>404</v>
      </c>
      <c r="H45" s="552" t="s">
        <v>410</v>
      </c>
      <c r="I45" s="553">
        <v>16</v>
      </c>
      <c r="J45" s="554">
        <v>200</v>
      </c>
      <c r="K45" s="124"/>
      <c r="L45" s="124"/>
      <c r="M45" s="31"/>
      <c r="N45" s="10"/>
      <c r="O45" s="11"/>
      <c r="P45" s="6"/>
      <c r="Q45" s="53"/>
      <c r="R45" s="124"/>
      <c r="S45" s="124"/>
      <c r="T45" s="31"/>
      <c r="U45" s="10"/>
      <c r="V45" s="6"/>
      <c r="W45" s="11"/>
      <c r="X45" s="50"/>
      <c r="Y45" s="124"/>
      <c r="Z45" s="6"/>
      <c r="AA45" s="10"/>
      <c r="AB45" s="11"/>
      <c r="AC45" s="11"/>
      <c r="AD45" s="53"/>
      <c r="AE45" s="124"/>
      <c r="AF45" s="248"/>
      <c r="AG45" s="13"/>
      <c r="AH45" s="13"/>
      <c r="AI45" s="11"/>
      <c r="AJ45" s="74"/>
      <c r="AK45" s="124"/>
      <c r="AL45" s="31"/>
      <c r="AM45" s="10"/>
      <c r="AN45" s="11"/>
      <c r="AO45" s="11"/>
      <c r="AP45" s="6"/>
      <c r="AQ45" s="67"/>
      <c r="AR45" s="50"/>
      <c r="AS45" s="50"/>
      <c r="AT45" s="63"/>
      <c r="AU45" s="12"/>
    </row>
    <row r="46" spans="1:47" s="3" customFormat="1" ht="12.75">
      <c r="A46" s="8"/>
      <c r="B46" s="284"/>
      <c r="C46" s="363"/>
      <c r="D46" s="124"/>
      <c r="E46" s="124"/>
      <c r="F46" s="31"/>
      <c r="G46" s="551" t="s">
        <v>519</v>
      </c>
      <c r="H46" s="552"/>
      <c r="I46" s="553"/>
      <c r="J46" s="554"/>
      <c r="K46" s="124"/>
      <c r="L46" s="124"/>
      <c r="M46" s="31"/>
      <c r="N46" s="10"/>
      <c r="O46" s="11"/>
      <c r="P46" s="6"/>
      <c r="Q46" s="53"/>
      <c r="R46" s="124"/>
      <c r="S46" s="124"/>
      <c r="T46" s="31"/>
      <c r="U46" s="10"/>
      <c r="V46" s="6"/>
      <c r="W46" s="11"/>
      <c r="X46" s="50"/>
      <c r="Y46" s="124"/>
      <c r="Z46" s="6"/>
      <c r="AA46" s="10"/>
      <c r="AB46" s="11"/>
      <c r="AC46" s="11"/>
      <c r="AD46" s="53"/>
      <c r="AE46" s="124"/>
      <c r="AF46" s="248"/>
      <c r="AG46" s="13"/>
      <c r="AH46" s="13"/>
      <c r="AI46" s="11"/>
      <c r="AJ46" s="74"/>
      <c r="AK46" s="124"/>
      <c r="AL46" s="31"/>
      <c r="AM46" s="10"/>
      <c r="AN46" s="11"/>
      <c r="AO46" s="11"/>
      <c r="AP46" s="6"/>
      <c r="AQ46" s="67"/>
      <c r="AR46" s="50"/>
      <c r="AS46" s="50"/>
      <c r="AT46" s="63"/>
      <c r="AU46" s="12"/>
    </row>
    <row r="47" spans="1:47" s="18" customFormat="1" ht="12.75">
      <c r="A47" s="8"/>
      <c r="B47" s="860"/>
      <c r="C47" s="784"/>
      <c r="D47" s="125"/>
      <c r="E47" s="125"/>
      <c r="F47" s="365"/>
      <c r="G47" s="568" t="s">
        <v>405</v>
      </c>
      <c r="H47" s="570" t="s">
        <v>410</v>
      </c>
      <c r="I47" s="743">
        <v>19.5</v>
      </c>
      <c r="J47" s="571">
        <v>200</v>
      </c>
      <c r="K47" s="125"/>
      <c r="L47" s="125"/>
      <c r="M47" s="365"/>
      <c r="N47" s="17"/>
      <c r="O47" s="19"/>
      <c r="Q47" s="56"/>
      <c r="R47" s="125"/>
      <c r="S47" s="125"/>
      <c r="T47" s="365"/>
      <c r="U47" s="17"/>
      <c r="W47" s="19"/>
      <c r="X47" s="51"/>
      <c r="Y47" s="125"/>
      <c r="AA47" s="17"/>
      <c r="AB47" s="19"/>
      <c r="AC47" s="19"/>
      <c r="AD47" s="56"/>
      <c r="AE47" s="125"/>
      <c r="AF47" s="532"/>
      <c r="AG47" s="21"/>
      <c r="AH47" s="21"/>
      <c r="AI47" s="19"/>
      <c r="AJ47" s="192"/>
      <c r="AK47" s="209"/>
      <c r="AL47" s="365"/>
      <c r="AM47" s="17"/>
      <c r="AN47" s="19"/>
      <c r="AO47" s="19"/>
      <c r="AP47" s="51"/>
      <c r="AQ47" s="92"/>
      <c r="AR47" s="51"/>
      <c r="AS47" s="64"/>
      <c r="AT47" s="64"/>
      <c r="AU47" s="20"/>
    </row>
    <row r="48" spans="1:47" s="3" customFormat="1" ht="12.75">
      <c r="A48" s="8"/>
      <c r="B48" s="284">
        <v>10</v>
      </c>
      <c r="C48" s="363" t="s">
        <v>148</v>
      </c>
      <c r="D48" s="124"/>
      <c r="E48" s="124"/>
      <c r="F48" s="115"/>
      <c r="G48" s="357"/>
      <c r="H48" s="358"/>
      <c r="I48" s="358"/>
      <c r="J48" s="359"/>
      <c r="K48" s="124"/>
      <c r="L48" s="124"/>
      <c r="M48" s="31"/>
      <c r="N48" s="10"/>
      <c r="O48" s="11"/>
      <c r="P48" s="6"/>
      <c r="Q48" s="53"/>
      <c r="R48" s="124" t="s">
        <v>148</v>
      </c>
      <c r="S48" s="124"/>
      <c r="T48" s="31" t="s">
        <v>322</v>
      </c>
      <c r="U48" s="551" t="s">
        <v>257</v>
      </c>
      <c r="V48" s="553"/>
      <c r="W48" s="552"/>
      <c r="X48" s="560"/>
      <c r="Y48" s="124"/>
      <c r="Z48" s="6"/>
      <c r="AA48" s="10"/>
      <c r="AB48" s="11"/>
      <c r="AC48" s="11"/>
      <c r="AD48" s="53"/>
      <c r="AE48" s="124"/>
      <c r="AF48" s="248"/>
      <c r="AG48" s="13"/>
      <c r="AH48" s="13"/>
      <c r="AI48" s="11"/>
      <c r="AJ48" s="74"/>
      <c r="AK48" s="233" t="s">
        <v>148</v>
      </c>
      <c r="AL48" s="367" t="s">
        <v>325</v>
      </c>
      <c r="AM48" s="375"/>
      <c r="AN48" s="376"/>
      <c r="AO48" s="376"/>
      <c r="AP48" s="1040"/>
      <c r="AQ48" s="67"/>
      <c r="AR48" s="50"/>
      <c r="AS48" s="50"/>
      <c r="AT48" s="63"/>
      <c r="AU48" s="12"/>
    </row>
    <row r="49" spans="1:47" s="3" customFormat="1" ht="12.75">
      <c r="A49" s="8"/>
      <c r="B49" s="284"/>
      <c r="C49" s="363"/>
      <c r="D49" s="124"/>
      <c r="E49" s="124"/>
      <c r="F49" s="115"/>
      <c r="G49" s="353"/>
      <c r="H49" s="354"/>
      <c r="I49" s="354"/>
      <c r="J49" s="356"/>
      <c r="K49" s="124"/>
      <c r="L49" s="124"/>
      <c r="M49" s="31"/>
      <c r="N49" s="10"/>
      <c r="O49" s="11"/>
      <c r="P49" s="6"/>
      <c r="Q49" s="53"/>
      <c r="R49" s="124"/>
      <c r="S49" s="124"/>
      <c r="T49" s="31"/>
      <c r="U49" s="551" t="s">
        <v>191</v>
      </c>
      <c r="V49" s="553"/>
      <c r="W49" s="552"/>
      <c r="X49" s="560"/>
      <c r="Y49" s="124"/>
      <c r="Z49" s="6"/>
      <c r="AA49" s="10"/>
      <c r="AB49" s="11"/>
      <c r="AC49" s="11"/>
      <c r="AD49" s="53"/>
      <c r="AE49" s="124"/>
      <c r="AF49" s="248"/>
      <c r="AG49" s="13"/>
      <c r="AH49" s="13"/>
      <c r="AI49" s="11"/>
      <c r="AJ49" s="74"/>
      <c r="AK49" s="124"/>
      <c r="AL49" s="116"/>
      <c r="AM49" s="375"/>
      <c r="AN49" s="376"/>
      <c r="AO49" s="376"/>
      <c r="AP49" s="536"/>
      <c r="AQ49" s="67"/>
      <c r="AR49" s="50"/>
      <c r="AS49" s="50"/>
      <c r="AT49" s="63"/>
      <c r="AU49" s="12"/>
    </row>
    <row r="50" spans="1:47" s="3" customFormat="1" ht="12.75">
      <c r="A50" s="8"/>
      <c r="B50" s="284"/>
      <c r="C50" s="363"/>
      <c r="D50" s="124"/>
      <c r="E50" s="124"/>
      <c r="F50" s="115"/>
      <c r="G50" s="353"/>
      <c r="H50" s="354"/>
      <c r="I50" s="355"/>
      <c r="J50" s="356"/>
      <c r="K50" s="124"/>
      <c r="L50" s="124"/>
      <c r="M50" s="31"/>
      <c r="N50" s="10"/>
      <c r="O50" s="11"/>
      <c r="P50" s="6"/>
      <c r="Q50" s="53"/>
      <c r="R50" s="124"/>
      <c r="S50" s="124"/>
      <c r="T50" s="31"/>
      <c r="U50" s="551" t="s">
        <v>154</v>
      </c>
      <c r="V50" s="553" t="s">
        <v>135</v>
      </c>
      <c r="W50" s="552">
        <v>18</v>
      </c>
      <c r="X50" s="560">
        <v>250</v>
      </c>
      <c r="Y50" s="124"/>
      <c r="Z50" s="6"/>
      <c r="AA50" s="10"/>
      <c r="AB50" s="11"/>
      <c r="AC50" s="11"/>
      <c r="AD50" s="53"/>
      <c r="AE50" s="124"/>
      <c r="AF50" s="248"/>
      <c r="AG50" s="13"/>
      <c r="AH50" s="13"/>
      <c r="AI50" s="11"/>
      <c r="AJ50" s="74"/>
      <c r="AK50" s="124"/>
      <c r="AL50" s="116"/>
      <c r="AM50" s="375"/>
      <c r="AN50" s="376"/>
      <c r="AO50" s="376"/>
      <c r="AP50" s="536"/>
      <c r="AQ50" s="67"/>
      <c r="AR50" s="50"/>
      <c r="AS50" s="50"/>
      <c r="AT50" s="63"/>
      <c r="AU50" s="12"/>
    </row>
    <row r="51" spans="1:47" s="3" customFormat="1" ht="13.5" thickBot="1">
      <c r="A51" s="8"/>
      <c r="B51" s="861"/>
      <c r="C51" s="825"/>
      <c r="D51" s="126"/>
      <c r="E51" s="126"/>
      <c r="F51" s="366"/>
      <c r="G51" s="78"/>
      <c r="H51" s="79"/>
      <c r="I51" s="77"/>
      <c r="J51" s="76"/>
      <c r="K51" s="126"/>
      <c r="L51" s="126"/>
      <c r="M51" s="366"/>
      <c r="N51" s="78"/>
      <c r="O51" s="79"/>
      <c r="P51" s="77"/>
      <c r="Q51" s="76"/>
      <c r="R51" s="126"/>
      <c r="S51" s="126"/>
      <c r="T51" s="366"/>
      <c r="U51" s="78"/>
      <c r="V51" s="77"/>
      <c r="W51" s="79"/>
      <c r="X51" s="80"/>
      <c r="Y51" s="126"/>
      <c r="Z51" s="77"/>
      <c r="AA51" s="78"/>
      <c r="AB51" s="79"/>
      <c r="AC51" s="79"/>
      <c r="AD51" s="76"/>
      <c r="AE51" s="126"/>
      <c r="AF51" s="533"/>
      <c r="AG51" s="81"/>
      <c r="AH51" s="81"/>
      <c r="AI51" s="79"/>
      <c r="AJ51" s="193"/>
      <c r="AK51" s="211"/>
      <c r="AL51" s="366"/>
      <c r="AM51" s="812"/>
      <c r="AN51" s="824"/>
      <c r="AO51" s="824"/>
      <c r="AP51" s="865"/>
      <c r="AQ51" s="87"/>
      <c r="AR51" s="80"/>
      <c r="AS51" s="80"/>
      <c r="AT51" s="83"/>
      <c r="AU51" s="84"/>
    </row>
    <row r="52" spans="1:47" s="3" customFormat="1" ht="13.5" thickTop="1">
      <c r="A52" s="8"/>
      <c r="B52" s="1108">
        <v>11</v>
      </c>
      <c r="C52" s="1109" t="s">
        <v>151</v>
      </c>
      <c r="D52" s="240"/>
      <c r="E52" s="240"/>
      <c r="F52" s="676"/>
      <c r="G52" s="239"/>
      <c r="H52" s="228"/>
      <c r="I52" s="229"/>
      <c r="J52" s="230"/>
      <c r="K52" s="240"/>
      <c r="L52" s="240"/>
      <c r="M52" s="676"/>
      <c r="N52" s="239"/>
      <c r="O52" s="228"/>
      <c r="P52" s="229"/>
      <c r="Q52" s="230"/>
      <c r="R52" s="240"/>
      <c r="S52" s="240"/>
      <c r="T52" s="676"/>
      <c r="U52" s="239"/>
      <c r="V52" s="229"/>
      <c r="W52" s="228"/>
      <c r="X52" s="206"/>
      <c r="Y52" s="124"/>
      <c r="Z52" s="6"/>
      <c r="AA52" s="10"/>
      <c r="AB52" s="11"/>
      <c r="AC52" s="11"/>
      <c r="AD52" s="53"/>
      <c r="AE52" s="124" t="s">
        <v>151</v>
      </c>
      <c r="AF52" s="248" t="s">
        <v>315</v>
      </c>
      <c r="AG52" s="13"/>
      <c r="AH52" s="13"/>
      <c r="AI52" s="11"/>
      <c r="AJ52" s="74"/>
      <c r="AK52" s="124"/>
      <c r="AL52" s="116"/>
      <c r="AM52" s="10"/>
      <c r="AN52" s="11"/>
      <c r="AO52" s="11"/>
      <c r="AP52" s="6"/>
      <c r="AQ52" s="67"/>
      <c r="AR52" s="50"/>
      <c r="AS52" s="50"/>
      <c r="AT52" s="63"/>
      <c r="AU52" s="12"/>
    </row>
    <row r="53" spans="1:47" s="3" customFormat="1" ht="12.75">
      <c r="A53" s="8" t="s">
        <v>356</v>
      </c>
      <c r="B53" s="284"/>
      <c r="C53" s="363"/>
      <c r="D53" s="124"/>
      <c r="E53" s="124"/>
      <c r="F53" s="31"/>
      <c r="G53" s="10"/>
      <c r="H53" s="11"/>
      <c r="I53" s="6"/>
      <c r="J53" s="53"/>
      <c r="K53" s="124"/>
      <c r="L53" s="124"/>
      <c r="M53" s="31"/>
      <c r="N53" s="10"/>
      <c r="O53" s="11"/>
      <c r="P53" s="6"/>
      <c r="Q53" s="53"/>
      <c r="R53" s="124"/>
      <c r="S53" s="124"/>
      <c r="T53" s="31"/>
      <c r="U53" s="10"/>
      <c r="V53" s="6"/>
      <c r="W53" s="11"/>
      <c r="X53" s="50"/>
      <c r="Y53" s="124"/>
      <c r="Z53" s="6"/>
      <c r="AA53" s="10"/>
      <c r="AB53" s="11"/>
      <c r="AC53" s="11"/>
      <c r="AD53" s="53"/>
      <c r="AE53" s="124"/>
      <c r="AF53" s="248"/>
      <c r="AG53" s="13"/>
      <c r="AH53" s="13"/>
      <c r="AI53" s="11"/>
      <c r="AJ53" s="74"/>
      <c r="AK53" s="124"/>
      <c r="AL53" s="116"/>
      <c r="AM53" s="10"/>
      <c r="AN53" s="11"/>
      <c r="AO53" s="11"/>
      <c r="AP53" s="6"/>
      <c r="AQ53" s="67"/>
      <c r="AR53" s="50"/>
      <c r="AS53" s="50"/>
      <c r="AT53" s="63"/>
      <c r="AU53" s="12"/>
    </row>
    <row r="54" spans="1:47" s="18" customFormat="1" ht="12.75">
      <c r="A54" s="8"/>
      <c r="B54" s="786"/>
      <c r="C54" s="784"/>
      <c r="D54" s="125"/>
      <c r="E54" s="125"/>
      <c r="F54" s="365"/>
      <c r="G54" s="17"/>
      <c r="H54" s="19"/>
      <c r="J54" s="56"/>
      <c r="K54" s="125"/>
      <c r="L54" s="125"/>
      <c r="M54" s="365"/>
      <c r="N54" s="17"/>
      <c r="O54" s="19"/>
      <c r="Q54" s="56"/>
      <c r="R54" s="125"/>
      <c r="S54" s="125"/>
      <c r="T54" s="365"/>
      <c r="U54" s="17"/>
      <c r="W54" s="19"/>
      <c r="X54" s="51"/>
      <c r="Y54" s="125"/>
      <c r="AA54" s="17"/>
      <c r="AB54" s="19"/>
      <c r="AC54" s="19"/>
      <c r="AD54" s="56"/>
      <c r="AE54" s="125"/>
      <c r="AF54" s="532"/>
      <c r="AG54" s="21"/>
      <c r="AH54" s="21"/>
      <c r="AI54" s="19"/>
      <c r="AJ54" s="192"/>
      <c r="AK54" s="125"/>
      <c r="AL54" s="365"/>
      <c r="AM54" s="17"/>
      <c r="AN54" s="19"/>
      <c r="AO54" s="19"/>
      <c r="AQ54" s="92"/>
      <c r="AR54" s="51"/>
      <c r="AS54" s="51"/>
      <c r="AT54" s="64"/>
      <c r="AU54" s="20"/>
    </row>
    <row r="55" spans="1:47" s="3" customFormat="1" ht="12.75">
      <c r="A55" s="8"/>
      <c r="B55" s="284">
        <v>12</v>
      </c>
      <c r="C55" s="363" t="s">
        <v>134</v>
      </c>
      <c r="D55" s="284"/>
      <c r="E55" s="284"/>
      <c r="F55" s="115"/>
      <c r="G55" s="10"/>
      <c r="H55" s="11"/>
      <c r="I55" s="6"/>
      <c r="J55" s="53"/>
      <c r="K55" s="124"/>
      <c r="L55" s="124"/>
      <c r="M55" s="31"/>
      <c r="N55" s="10"/>
      <c r="O55" s="11"/>
      <c r="P55" s="6"/>
      <c r="Q55" s="53"/>
      <c r="R55" s="124" t="s">
        <v>134</v>
      </c>
      <c r="S55" s="124"/>
      <c r="T55" s="116" t="s">
        <v>397</v>
      </c>
      <c r="U55" s="10"/>
      <c r="V55" s="6"/>
      <c r="W55" s="11"/>
      <c r="X55" s="50"/>
      <c r="Y55" s="124"/>
      <c r="Z55" s="6"/>
      <c r="AA55" s="10"/>
      <c r="AB55" s="11"/>
      <c r="AC55" s="11"/>
      <c r="AD55" s="53"/>
      <c r="AE55" s="124"/>
      <c r="AF55" s="248"/>
      <c r="AG55" s="13"/>
      <c r="AH55" s="13"/>
      <c r="AI55" s="11"/>
      <c r="AJ55" s="74"/>
      <c r="AK55" s="124"/>
      <c r="AL55" s="116"/>
      <c r="AM55" s="10"/>
      <c r="AN55" s="11"/>
      <c r="AO55" s="11"/>
      <c r="AP55" s="6"/>
      <c r="AQ55" s="67"/>
      <c r="AR55" s="50"/>
      <c r="AS55" s="50"/>
      <c r="AT55" s="63"/>
      <c r="AU55" s="12"/>
    </row>
    <row r="56" spans="1:47" s="3" customFormat="1" ht="12.75">
      <c r="A56" s="8"/>
      <c r="B56" s="284"/>
      <c r="C56" s="363"/>
      <c r="D56" s="124"/>
      <c r="E56" s="124"/>
      <c r="F56" s="31"/>
      <c r="G56" s="10"/>
      <c r="H56" s="11"/>
      <c r="I56" s="6"/>
      <c r="J56" s="53"/>
      <c r="K56" s="124"/>
      <c r="L56" s="124"/>
      <c r="M56" s="31"/>
      <c r="N56" s="10"/>
      <c r="O56" s="11"/>
      <c r="P56" s="6"/>
      <c r="Q56" s="53"/>
      <c r="R56" s="124"/>
      <c r="S56" s="124"/>
      <c r="T56" s="31"/>
      <c r="U56" s="10"/>
      <c r="V56" s="6"/>
      <c r="W56" s="11"/>
      <c r="X56" s="50"/>
      <c r="Y56" s="124"/>
      <c r="Z56" s="6"/>
      <c r="AA56" s="10"/>
      <c r="AB56" s="11"/>
      <c r="AC56" s="11"/>
      <c r="AD56" s="53"/>
      <c r="AE56" s="124"/>
      <c r="AF56" s="248"/>
      <c r="AG56" s="13"/>
      <c r="AH56" s="13"/>
      <c r="AI56" s="11"/>
      <c r="AJ56" s="74"/>
      <c r="AK56" s="124"/>
      <c r="AL56" s="116"/>
      <c r="AM56" s="10"/>
      <c r="AN56" s="11"/>
      <c r="AO56" s="11"/>
      <c r="AP56" s="6"/>
      <c r="AQ56" s="67"/>
      <c r="AR56" s="50"/>
      <c r="AS56" s="50"/>
      <c r="AT56" s="63"/>
      <c r="AU56" s="12"/>
    </row>
    <row r="57" spans="1:47" s="18" customFormat="1" ht="12.75">
      <c r="A57" s="8"/>
      <c r="B57" s="786"/>
      <c r="C57" s="784"/>
      <c r="D57" s="125"/>
      <c r="E57" s="125"/>
      <c r="F57" s="31"/>
      <c r="G57" s="17"/>
      <c r="H57" s="19"/>
      <c r="J57" s="56"/>
      <c r="K57" s="125"/>
      <c r="L57" s="125"/>
      <c r="M57" s="365"/>
      <c r="N57" s="17"/>
      <c r="O57" s="19"/>
      <c r="Q57" s="56"/>
      <c r="R57" s="125"/>
      <c r="S57" s="125"/>
      <c r="T57" s="365"/>
      <c r="U57" s="17"/>
      <c r="W57" s="19"/>
      <c r="X57" s="51"/>
      <c r="Y57" s="125"/>
      <c r="AA57" s="17"/>
      <c r="AB57" s="19"/>
      <c r="AC57" s="19"/>
      <c r="AD57" s="56"/>
      <c r="AE57" s="125"/>
      <c r="AF57" s="532"/>
      <c r="AG57" s="21"/>
      <c r="AH57" s="21"/>
      <c r="AI57" s="19"/>
      <c r="AJ57" s="192"/>
      <c r="AK57" s="125"/>
      <c r="AL57" s="365"/>
      <c r="AM57" s="17"/>
      <c r="AN57" s="19"/>
      <c r="AO57" s="19"/>
      <c r="AQ57" s="92"/>
      <c r="AR57" s="51"/>
      <c r="AS57" s="51"/>
      <c r="AT57" s="64"/>
      <c r="AU57" s="20"/>
    </row>
    <row r="58" spans="1:47" s="3" customFormat="1" ht="12.75">
      <c r="A58" s="8"/>
      <c r="B58" s="284">
        <v>13</v>
      </c>
      <c r="C58" s="363" t="s">
        <v>137</v>
      </c>
      <c r="D58" s="124" t="s">
        <v>137</v>
      </c>
      <c r="E58" s="124"/>
      <c r="F58" s="534" t="s">
        <v>555</v>
      </c>
      <c r="G58" s="15"/>
      <c r="H58" s="11"/>
      <c r="I58" s="6"/>
      <c r="J58" s="53"/>
      <c r="K58" s="124"/>
      <c r="L58" s="124"/>
      <c r="M58" s="31"/>
      <c r="N58" s="10"/>
      <c r="O58" s="11"/>
      <c r="P58" s="6"/>
      <c r="Q58" s="53"/>
      <c r="R58" s="124"/>
      <c r="S58" s="124"/>
      <c r="T58" s="31"/>
      <c r="U58" s="10"/>
      <c r="V58" s="6"/>
      <c r="W58" s="11"/>
      <c r="X58" s="53"/>
      <c r="Y58" s="124"/>
      <c r="Z58" s="6"/>
      <c r="AA58" s="10"/>
      <c r="AB58" s="11"/>
      <c r="AC58" s="11"/>
      <c r="AD58" s="53"/>
      <c r="AE58" s="124"/>
      <c r="AF58" s="248"/>
      <c r="AG58" s="13"/>
      <c r="AH58" s="13"/>
      <c r="AI58" s="11"/>
      <c r="AJ58" s="68"/>
      <c r="AK58" s="124"/>
      <c r="AL58" s="116"/>
      <c r="AM58" s="10"/>
      <c r="AN58" s="11"/>
      <c r="AO58" s="11"/>
      <c r="AP58" s="50"/>
      <c r="AQ58" s="67"/>
      <c r="AR58" s="173"/>
      <c r="AS58" s="50"/>
      <c r="AT58" s="63"/>
      <c r="AU58" s="12"/>
    </row>
    <row r="59" spans="1:47" s="3" customFormat="1" ht="12.75">
      <c r="A59" s="8"/>
      <c r="B59" s="284"/>
      <c r="C59" s="363"/>
      <c r="D59" s="124"/>
      <c r="E59" s="124"/>
      <c r="F59" s="369" t="s">
        <v>268</v>
      </c>
      <c r="G59" s="15"/>
      <c r="H59" s="11"/>
      <c r="I59" s="6"/>
      <c r="J59" s="53"/>
      <c r="K59" s="124"/>
      <c r="L59" s="124"/>
      <c r="M59" s="31"/>
      <c r="N59" s="10"/>
      <c r="O59" s="11"/>
      <c r="P59" s="6"/>
      <c r="Q59" s="53"/>
      <c r="R59" s="124"/>
      <c r="S59" s="124"/>
      <c r="T59" s="31"/>
      <c r="U59" s="10"/>
      <c r="V59" s="6"/>
      <c r="W59" s="11"/>
      <c r="X59" s="53"/>
      <c r="Y59" s="124"/>
      <c r="Z59" s="6"/>
      <c r="AA59" s="10"/>
      <c r="AB59" s="11"/>
      <c r="AC59" s="11"/>
      <c r="AD59" s="53"/>
      <c r="AE59" s="124"/>
      <c r="AF59" s="248"/>
      <c r="AG59" s="13"/>
      <c r="AH59" s="13"/>
      <c r="AI59" s="11"/>
      <c r="AJ59" s="68"/>
      <c r="AK59" s="124"/>
      <c r="AL59" s="116"/>
      <c r="AM59" s="10"/>
      <c r="AN59" s="11"/>
      <c r="AO59" s="11"/>
      <c r="AP59" s="50"/>
      <c r="AQ59" s="67"/>
      <c r="AR59" s="50"/>
      <c r="AS59" s="6"/>
      <c r="AT59" s="63"/>
      <c r="AU59" s="12"/>
    </row>
    <row r="60" spans="1:47" s="3" customFormat="1" ht="12.75">
      <c r="A60" s="8"/>
      <c r="B60" s="860"/>
      <c r="C60" s="784"/>
      <c r="D60" s="125"/>
      <c r="E60" s="125"/>
      <c r="F60" s="1031"/>
      <c r="G60" s="30"/>
      <c r="H60" s="19"/>
      <c r="I60" s="18"/>
      <c r="J60" s="56"/>
      <c r="K60" s="125"/>
      <c r="L60" s="125"/>
      <c r="M60" s="365"/>
      <c r="N60" s="17"/>
      <c r="O60" s="19"/>
      <c r="P60" s="18"/>
      <c r="Q60" s="56"/>
      <c r="R60" s="125"/>
      <c r="S60" s="125"/>
      <c r="T60" s="365"/>
      <c r="U60" s="17"/>
      <c r="V60" s="18"/>
      <c r="W60" s="19"/>
      <c r="X60" s="56"/>
      <c r="Y60" s="125"/>
      <c r="Z60" s="18"/>
      <c r="AA60" s="17"/>
      <c r="AB60" s="19"/>
      <c r="AC60" s="19"/>
      <c r="AD60" s="56"/>
      <c r="AE60" s="125"/>
      <c r="AF60" s="532"/>
      <c r="AG60" s="21"/>
      <c r="AH60" s="21"/>
      <c r="AI60" s="19"/>
      <c r="AJ60" s="69"/>
      <c r="AK60" s="125"/>
      <c r="AL60" s="365"/>
      <c r="AM60" s="17"/>
      <c r="AN60" s="19"/>
      <c r="AO60" s="19"/>
      <c r="AP60" s="51"/>
      <c r="AQ60" s="92"/>
      <c r="AR60" s="51"/>
      <c r="AS60" s="18"/>
      <c r="AT60" s="64"/>
      <c r="AU60" s="20"/>
    </row>
    <row r="61" spans="1:47" s="3" customFormat="1" ht="12.75">
      <c r="A61" s="8"/>
      <c r="B61" s="284">
        <v>14</v>
      </c>
      <c r="C61" s="363" t="s">
        <v>140</v>
      </c>
      <c r="D61" s="124"/>
      <c r="E61" s="124"/>
      <c r="F61" s="31"/>
      <c r="G61" s="10"/>
      <c r="H61" s="11"/>
      <c r="I61" s="6"/>
      <c r="J61" s="53"/>
      <c r="K61" s="124"/>
      <c r="L61" s="124"/>
      <c r="M61" s="31"/>
      <c r="N61" s="10"/>
      <c r="O61" s="11"/>
      <c r="P61" s="6"/>
      <c r="Q61" s="53"/>
      <c r="R61" s="124" t="s">
        <v>140</v>
      </c>
      <c r="S61" s="124"/>
      <c r="T61" s="31" t="s">
        <v>322</v>
      </c>
      <c r="U61" s="10"/>
      <c r="V61" s="6"/>
      <c r="W61" s="11"/>
      <c r="X61" s="53"/>
      <c r="Y61" s="124"/>
      <c r="Z61" s="6"/>
      <c r="AA61" s="10"/>
      <c r="AB61" s="11"/>
      <c r="AC61" s="11"/>
      <c r="AD61" s="53"/>
      <c r="AE61" s="124"/>
      <c r="AF61" s="248"/>
      <c r="AG61" s="13"/>
      <c r="AH61" s="13"/>
      <c r="AI61" s="11"/>
      <c r="AJ61" s="68"/>
      <c r="AK61" s="124"/>
      <c r="AL61" s="116"/>
      <c r="AM61" s="10"/>
      <c r="AN61" s="11"/>
      <c r="AO61" s="11"/>
      <c r="AP61" s="50"/>
      <c r="AQ61" s="67"/>
      <c r="AR61" s="50"/>
      <c r="AS61" s="6"/>
      <c r="AT61" s="63"/>
      <c r="AU61" s="12"/>
    </row>
    <row r="62" spans="1:47" s="3" customFormat="1" ht="12.75">
      <c r="A62" s="8"/>
      <c r="B62" s="284"/>
      <c r="C62" s="363"/>
      <c r="D62" s="124"/>
      <c r="E62" s="124"/>
      <c r="F62" s="31"/>
      <c r="G62" s="10"/>
      <c r="H62" s="11"/>
      <c r="I62" s="6"/>
      <c r="J62" s="53"/>
      <c r="K62" s="124"/>
      <c r="L62" s="124"/>
      <c r="M62" s="31"/>
      <c r="N62" s="10"/>
      <c r="O62" s="11"/>
      <c r="P62" s="6"/>
      <c r="Q62" s="53"/>
      <c r="R62" s="124"/>
      <c r="S62" s="124"/>
      <c r="T62" s="31"/>
      <c r="U62" s="10"/>
      <c r="V62" s="6"/>
      <c r="W62" s="11"/>
      <c r="X62" s="53"/>
      <c r="Y62" s="124"/>
      <c r="Z62" s="6"/>
      <c r="AA62" s="10"/>
      <c r="AB62" s="11"/>
      <c r="AC62" s="11"/>
      <c r="AD62" s="53"/>
      <c r="AE62" s="124"/>
      <c r="AF62" s="248"/>
      <c r="AG62" s="13"/>
      <c r="AH62" s="13"/>
      <c r="AI62" s="11"/>
      <c r="AJ62" s="68"/>
      <c r="AK62" s="124"/>
      <c r="AL62" s="116"/>
      <c r="AM62" s="10"/>
      <c r="AN62" s="11"/>
      <c r="AO62" s="11"/>
      <c r="AP62" s="50"/>
      <c r="AQ62" s="67"/>
      <c r="AR62" s="50"/>
      <c r="AS62" s="6"/>
      <c r="AT62" s="63"/>
      <c r="AU62" s="12"/>
    </row>
    <row r="63" spans="1:47" s="3" customFormat="1" ht="12.75">
      <c r="A63" s="8"/>
      <c r="B63" s="860"/>
      <c r="C63" s="784"/>
      <c r="D63" s="125"/>
      <c r="E63" s="125"/>
      <c r="F63" s="365"/>
      <c r="G63" s="17"/>
      <c r="H63" s="19"/>
      <c r="I63" s="18"/>
      <c r="J63" s="56"/>
      <c r="K63" s="125"/>
      <c r="L63" s="125"/>
      <c r="M63" s="365"/>
      <c r="N63" s="17"/>
      <c r="O63" s="19"/>
      <c r="P63" s="18"/>
      <c r="Q63" s="56"/>
      <c r="R63" s="125"/>
      <c r="S63" s="125"/>
      <c r="T63" s="365"/>
      <c r="U63" s="17"/>
      <c r="V63" s="18"/>
      <c r="W63" s="19"/>
      <c r="X63" s="56"/>
      <c r="Y63" s="125"/>
      <c r="Z63" s="18"/>
      <c r="AA63" s="17"/>
      <c r="AB63" s="19"/>
      <c r="AC63" s="19"/>
      <c r="AD63" s="56"/>
      <c r="AE63" s="125"/>
      <c r="AF63" s="532"/>
      <c r="AG63" s="21"/>
      <c r="AH63" s="21"/>
      <c r="AI63" s="19"/>
      <c r="AJ63" s="69"/>
      <c r="AK63" s="125"/>
      <c r="AL63" s="365"/>
      <c r="AM63" s="17"/>
      <c r="AN63" s="19"/>
      <c r="AO63" s="19"/>
      <c r="AP63" s="51"/>
      <c r="AQ63" s="92"/>
      <c r="AR63" s="51"/>
      <c r="AS63" s="18"/>
      <c r="AT63" s="64"/>
      <c r="AU63" s="20"/>
    </row>
    <row r="64" spans="1:47" s="3" customFormat="1" ht="12.75">
      <c r="A64" s="829"/>
      <c r="B64" s="115">
        <v>15</v>
      </c>
      <c r="C64" s="1485" t="s">
        <v>142</v>
      </c>
      <c r="D64" s="124" t="s">
        <v>142</v>
      </c>
      <c r="E64" s="124" t="s">
        <v>559</v>
      </c>
      <c r="F64" s="31" t="s">
        <v>556</v>
      </c>
      <c r="G64" s="551" t="s">
        <v>74</v>
      </c>
      <c r="H64" s="552"/>
      <c r="I64" s="553"/>
      <c r="J64" s="554"/>
      <c r="K64" s="124"/>
      <c r="L64" s="124"/>
      <c r="M64" s="31"/>
      <c r="N64" s="10"/>
      <c r="O64" s="94"/>
      <c r="P64" s="95"/>
      <c r="Q64" s="96"/>
      <c r="R64" s="124"/>
      <c r="S64" s="124"/>
      <c r="T64" s="31"/>
      <c r="U64" s="10"/>
      <c r="V64" s="6"/>
      <c r="W64" s="11"/>
      <c r="X64" s="53"/>
      <c r="Y64" s="124" t="s">
        <v>142</v>
      </c>
      <c r="Z64" s="116" t="s">
        <v>551</v>
      </c>
      <c r="AA64" s="10"/>
      <c r="AB64" s="11"/>
      <c r="AC64" s="11"/>
      <c r="AD64" s="53"/>
      <c r="AE64" s="124"/>
      <c r="AF64" s="248"/>
      <c r="AG64" s="13"/>
      <c r="AH64" s="13"/>
      <c r="AI64" s="11"/>
      <c r="AJ64" s="68"/>
      <c r="AK64" s="124"/>
      <c r="AL64" s="116"/>
      <c r="AM64" s="10"/>
      <c r="AN64" s="11"/>
      <c r="AO64" s="11"/>
      <c r="AP64" s="6"/>
      <c r="AQ64" s="67"/>
      <c r="AR64" s="50"/>
      <c r="AS64" s="6"/>
      <c r="AT64" s="63"/>
      <c r="AU64" s="12"/>
    </row>
    <row r="65" spans="1:47" s="3" customFormat="1" ht="12.75">
      <c r="A65" s="8"/>
      <c r="B65" s="284"/>
      <c r="C65" s="363"/>
      <c r="D65" s="124"/>
      <c r="E65" s="124"/>
      <c r="F65" s="31" t="s">
        <v>269</v>
      </c>
      <c r="G65" s="551" t="s">
        <v>155</v>
      </c>
      <c r="H65" s="552" t="s">
        <v>146</v>
      </c>
      <c r="I65" s="553">
        <v>12</v>
      </c>
      <c r="J65" s="554">
        <v>400</v>
      </c>
      <c r="K65" s="124"/>
      <c r="L65" s="124"/>
      <c r="M65" s="31"/>
      <c r="N65" s="10"/>
      <c r="O65" s="11"/>
      <c r="P65" s="6"/>
      <c r="Q65" s="53"/>
      <c r="R65" s="124"/>
      <c r="S65" s="124"/>
      <c r="T65" s="31"/>
      <c r="U65" s="10"/>
      <c r="V65" s="6"/>
      <c r="W65" s="11"/>
      <c r="X65" s="53"/>
      <c r="Y65" s="124"/>
      <c r="Z65" s="6"/>
      <c r="AA65" s="10"/>
      <c r="AB65" s="11"/>
      <c r="AC65" s="11"/>
      <c r="AD65" s="53"/>
      <c r="AE65" s="124"/>
      <c r="AF65" s="248"/>
      <c r="AG65" s="13"/>
      <c r="AH65" s="13"/>
      <c r="AI65" s="11"/>
      <c r="AJ65" s="68"/>
      <c r="AK65" s="124"/>
      <c r="AL65" s="116"/>
      <c r="AM65" s="10"/>
      <c r="AN65" s="11"/>
      <c r="AO65" s="11"/>
      <c r="AP65" s="6"/>
      <c r="AQ65" s="67"/>
      <c r="AR65" s="50"/>
      <c r="AS65" s="6"/>
      <c r="AT65" s="63"/>
      <c r="AU65" s="12"/>
    </row>
    <row r="66" spans="1:47" s="3" customFormat="1" ht="13.5" thickBot="1">
      <c r="A66" s="8"/>
      <c r="B66" s="860"/>
      <c r="C66" s="784"/>
      <c r="D66" s="125"/>
      <c r="E66" s="125"/>
      <c r="F66" s="365"/>
      <c r="G66" s="17"/>
      <c r="H66" s="19"/>
      <c r="I66" s="18"/>
      <c r="J66" s="56"/>
      <c r="K66" s="125"/>
      <c r="L66" s="125"/>
      <c r="M66" s="532"/>
      <c r="N66" s="17"/>
      <c r="O66" s="19"/>
      <c r="P66" s="18"/>
      <c r="Q66" s="56"/>
      <c r="R66" s="125"/>
      <c r="S66" s="125"/>
      <c r="T66" s="365"/>
      <c r="U66" s="17"/>
      <c r="V66" s="18"/>
      <c r="W66" s="19"/>
      <c r="X66" s="56"/>
      <c r="Y66" s="125"/>
      <c r="Z66" s="18"/>
      <c r="AA66" s="17"/>
      <c r="AB66" s="19"/>
      <c r="AC66" s="19"/>
      <c r="AD66" s="56"/>
      <c r="AE66" s="125"/>
      <c r="AF66" s="532"/>
      <c r="AG66" s="21"/>
      <c r="AH66" s="21"/>
      <c r="AI66" s="19"/>
      <c r="AJ66" s="69"/>
      <c r="AK66" s="125"/>
      <c r="AL66" s="365"/>
      <c r="AM66" s="17"/>
      <c r="AN66" s="19"/>
      <c r="AO66" s="19"/>
      <c r="AP66" s="18"/>
      <c r="AQ66" s="92"/>
      <c r="AR66" s="51"/>
      <c r="AS66" s="18"/>
      <c r="AT66" s="64"/>
      <c r="AU66" s="20"/>
    </row>
    <row r="67" spans="1:47" s="3" customFormat="1" ht="15.75" thickTop="1">
      <c r="A67" s="1601"/>
      <c r="B67" s="778">
        <v>16</v>
      </c>
      <c r="C67" s="1138" t="s">
        <v>144</v>
      </c>
      <c r="D67" s="124"/>
      <c r="E67" s="124"/>
      <c r="F67" s="31"/>
      <c r="G67" s="10"/>
      <c r="H67" s="11"/>
      <c r="I67" s="6"/>
      <c r="J67" s="53"/>
      <c r="K67" s="240" t="s">
        <v>144</v>
      </c>
      <c r="L67" s="124"/>
      <c r="M67" s="534" t="s">
        <v>546</v>
      </c>
      <c r="N67" s="10"/>
      <c r="O67" s="94"/>
      <c r="P67" s="95"/>
      <c r="Q67" s="96"/>
      <c r="R67" s="124" t="s">
        <v>144</v>
      </c>
      <c r="S67" s="124"/>
      <c r="T67" s="31" t="s">
        <v>321</v>
      </c>
      <c r="U67" s="10"/>
      <c r="V67" s="6"/>
      <c r="W67" s="11"/>
      <c r="X67" s="53"/>
      <c r="Y67" s="124"/>
      <c r="Z67" s="6"/>
      <c r="AA67" s="10"/>
      <c r="AB67" s="11"/>
      <c r="AC67" s="11"/>
      <c r="AD67" s="53"/>
      <c r="AE67" s="124"/>
      <c r="AF67" s="248"/>
      <c r="AG67" s="13"/>
      <c r="AH67" s="13"/>
      <c r="AI67" s="11"/>
      <c r="AJ67" s="68"/>
      <c r="AK67" s="124" t="s">
        <v>144</v>
      </c>
      <c r="AL67" s="116" t="s">
        <v>246</v>
      </c>
      <c r="AM67" s="10" t="s">
        <v>45</v>
      </c>
      <c r="AN67" s="11"/>
      <c r="AO67" s="11"/>
      <c r="AP67" s="6"/>
      <c r="AQ67" s="67"/>
      <c r="AR67" s="50"/>
      <c r="AS67" s="6"/>
      <c r="AT67" s="63"/>
      <c r="AU67" s="12"/>
    </row>
    <row r="68" spans="1:47" s="3" customFormat="1" ht="12.75">
      <c r="A68" s="8"/>
      <c r="B68" s="2098" t="s">
        <v>721</v>
      </c>
      <c r="C68" s="2099"/>
      <c r="D68" s="124"/>
      <c r="E68" s="124"/>
      <c r="F68" s="31"/>
      <c r="G68" s="10"/>
      <c r="H68" s="11"/>
      <c r="I68" s="6"/>
      <c r="J68" s="53"/>
      <c r="K68" s="124"/>
      <c r="L68" s="124"/>
      <c r="M68" s="31"/>
      <c r="N68" s="10"/>
      <c r="O68" s="11"/>
      <c r="P68" s="6"/>
      <c r="Q68" s="53"/>
      <c r="R68" s="124"/>
      <c r="S68" s="124"/>
      <c r="T68" s="31"/>
      <c r="U68" s="10"/>
      <c r="V68" s="6"/>
      <c r="W68" s="11"/>
      <c r="X68" s="53"/>
      <c r="Y68" s="124"/>
      <c r="Z68" s="6"/>
      <c r="AA68" s="10"/>
      <c r="AB68" s="11"/>
      <c r="AC68" s="11"/>
      <c r="AD68" s="53"/>
      <c r="AE68" s="124"/>
      <c r="AF68" s="248"/>
      <c r="AG68" s="13"/>
      <c r="AH68" s="13"/>
      <c r="AI68" s="11"/>
      <c r="AJ68" s="68"/>
      <c r="AK68" s="124"/>
      <c r="AL68" s="116"/>
      <c r="AM68" s="10" t="s">
        <v>44</v>
      </c>
      <c r="AN68" s="11"/>
      <c r="AO68" s="11"/>
      <c r="AP68" s="6"/>
      <c r="AQ68" s="67"/>
      <c r="AR68" s="50"/>
      <c r="AS68" s="6"/>
      <c r="AT68" s="63"/>
      <c r="AU68" s="12"/>
    </row>
    <row r="69" spans="1:47" s="3" customFormat="1" ht="12.75">
      <c r="A69" s="8"/>
      <c r="B69" s="2102"/>
      <c r="C69" s="2103"/>
      <c r="D69" s="125"/>
      <c r="E69" s="125"/>
      <c r="F69" s="365"/>
      <c r="G69" s="17"/>
      <c r="H69" s="19"/>
      <c r="I69" s="18"/>
      <c r="J69" s="56"/>
      <c r="K69" s="125"/>
      <c r="L69" s="125"/>
      <c r="M69" s="365"/>
      <c r="N69" s="17"/>
      <c r="O69" s="11"/>
      <c r="P69" s="6"/>
      <c r="Q69" s="53"/>
      <c r="R69" s="125"/>
      <c r="S69" s="125"/>
      <c r="T69" s="365"/>
      <c r="U69" s="17"/>
      <c r="V69" s="18"/>
      <c r="W69" s="19"/>
      <c r="X69" s="56"/>
      <c r="Y69" s="125"/>
      <c r="Z69" s="18"/>
      <c r="AA69" s="17"/>
      <c r="AB69" s="19"/>
      <c r="AC69" s="19"/>
      <c r="AD69" s="56"/>
      <c r="AE69" s="125"/>
      <c r="AF69" s="532"/>
      <c r="AG69" s="21"/>
      <c r="AH69" s="21"/>
      <c r="AI69" s="19"/>
      <c r="AJ69" s="69"/>
      <c r="AK69" s="125"/>
      <c r="AL69" s="365"/>
      <c r="AM69" s="17" t="s">
        <v>35</v>
      </c>
      <c r="AN69" s="19" t="s">
        <v>146</v>
      </c>
      <c r="AO69" s="19">
        <v>15</v>
      </c>
      <c r="AP69" s="18" t="s">
        <v>343</v>
      </c>
      <c r="AQ69" s="92"/>
      <c r="AR69" s="51"/>
      <c r="AS69" s="18"/>
      <c r="AT69" s="64"/>
      <c r="AU69" s="20"/>
    </row>
    <row r="70" spans="1:47" s="3" customFormat="1" ht="12.75">
      <c r="A70" s="1303"/>
      <c r="B70" s="538">
        <v>17</v>
      </c>
      <c r="C70" s="363" t="s">
        <v>148</v>
      </c>
      <c r="D70" s="124" t="s">
        <v>148</v>
      </c>
      <c r="E70" s="124"/>
      <c r="F70" s="31" t="s">
        <v>149</v>
      </c>
      <c r="G70" s="583"/>
      <c r="H70" s="584"/>
      <c r="I70" s="553"/>
      <c r="J70" s="554"/>
      <c r="K70" s="124"/>
      <c r="L70" s="124"/>
      <c r="M70" s="31"/>
      <c r="N70" s="10"/>
      <c r="O70" s="94"/>
      <c r="P70" s="95"/>
      <c r="Q70" s="96"/>
      <c r="R70" s="124"/>
      <c r="S70" s="124"/>
      <c r="T70" s="31"/>
      <c r="U70" s="10"/>
      <c r="V70" s="11"/>
      <c r="W70" s="6"/>
      <c r="X70" s="53"/>
      <c r="Y70" s="124"/>
      <c r="Z70" s="6"/>
      <c r="AA70" s="10"/>
      <c r="AB70" s="11"/>
      <c r="AC70" s="11"/>
      <c r="AD70" s="53"/>
      <c r="AE70" s="124"/>
      <c r="AF70" s="248"/>
      <c r="AG70" s="13"/>
      <c r="AH70" s="13"/>
      <c r="AI70" s="11"/>
      <c r="AJ70" s="74"/>
      <c r="AK70" s="124" t="s">
        <v>148</v>
      </c>
      <c r="AL70" s="534" t="s">
        <v>150</v>
      </c>
      <c r="AM70" s="97"/>
      <c r="AN70" s="94"/>
      <c r="AO70" s="94"/>
      <c r="AP70" s="173"/>
      <c r="AQ70" s="205"/>
      <c r="AR70" s="50"/>
      <c r="AS70" s="6"/>
      <c r="AT70" s="63"/>
      <c r="AU70" s="12"/>
    </row>
    <row r="71" spans="1:47" s="3" customFormat="1" ht="12.75">
      <c r="A71" s="8"/>
      <c r="B71" s="538"/>
      <c r="C71" s="363"/>
      <c r="D71" s="124"/>
      <c r="E71" s="124"/>
      <c r="F71" s="31"/>
      <c r="G71" s="1204"/>
      <c r="H71" s="584"/>
      <c r="I71" s="585"/>
      <c r="J71" s="554"/>
      <c r="K71" s="124"/>
      <c r="L71" s="124"/>
      <c r="M71" s="31"/>
      <c r="N71" s="10"/>
      <c r="O71" s="11"/>
      <c r="P71" s="6"/>
      <c r="Q71" s="53"/>
      <c r="R71" s="124"/>
      <c r="S71" s="124"/>
      <c r="T71" s="31"/>
      <c r="U71" s="10"/>
      <c r="V71" s="11"/>
      <c r="W71" s="6"/>
      <c r="X71" s="323"/>
      <c r="Y71" s="124"/>
      <c r="Z71" s="6"/>
      <c r="AA71" s="10"/>
      <c r="AB71" s="11"/>
      <c r="AC71" s="11"/>
      <c r="AD71" s="53"/>
      <c r="AE71" s="124"/>
      <c r="AF71" s="248"/>
      <c r="AG71" s="13"/>
      <c r="AH71" s="13"/>
      <c r="AI71" s="11"/>
      <c r="AJ71" s="74"/>
      <c r="AK71" s="124"/>
      <c r="AL71" s="116"/>
      <c r="AM71" s="10"/>
      <c r="AN71" s="11"/>
      <c r="AO71" s="11"/>
      <c r="AP71" s="62"/>
      <c r="AQ71" s="67"/>
      <c r="AR71" s="50"/>
      <c r="AS71" s="6"/>
      <c r="AT71" s="63"/>
      <c r="AU71" s="12"/>
    </row>
    <row r="72" spans="1:47" s="3" customFormat="1" ht="13.5" thickBot="1">
      <c r="A72" s="8"/>
      <c r="B72" s="861"/>
      <c r="C72" s="825"/>
      <c r="D72" s="126"/>
      <c r="E72" s="126"/>
      <c r="F72" s="533"/>
      <c r="G72" s="1205"/>
      <c r="H72" s="601"/>
      <c r="I72" s="602"/>
      <c r="J72" s="575"/>
      <c r="K72" s="133"/>
      <c r="L72" s="126"/>
      <c r="M72" s="366"/>
      <c r="N72" s="78"/>
      <c r="O72" s="79"/>
      <c r="P72" s="77"/>
      <c r="Q72" s="76"/>
      <c r="R72" s="126"/>
      <c r="S72" s="126"/>
      <c r="T72" s="366"/>
      <c r="U72" s="78"/>
      <c r="V72" s="77"/>
      <c r="W72" s="79"/>
      <c r="X72" s="80"/>
      <c r="Y72" s="126"/>
      <c r="Z72" s="77"/>
      <c r="AA72" s="78"/>
      <c r="AB72" s="79"/>
      <c r="AC72" s="79"/>
      <c r="AD72" s="76"/>
      <c r="AE72" s="126"/>
      <c r="AF72" s="533"/>
      <c r="AG72" s="81"/>
      <c r="AH72" s="81"/>
      <c r="AI72" s="79"/>
      <c r="AJ72" s="193"/>
      <c r="AK72" s="126"/>
      <c r="AL72" s="366"/>
      <c r="AM72" s="78"/>
      <c r="AN72" s="79"/>
      <c r="AO72" s="79"/>
      <c r="AP72" s="76"/>
      <c r="AQ72" s="87"/>
      <c r="AR72" s="80"/>
      <c r="AS72" s="80"/>
      <c r="AT72" s="83"/>
      <c r="AU72" s="84"/>
    </row>
    <row r="73" spans="1:47" s="3" customFormat="1" ht="13.5" thickTop="1">
      <c r="A73" s="8"/>
      <c r="B73" s="538">
        <v>18</v>
      </c>
      <c r="C73" s="363" t="s">
        <v>151</v>
      </c>
      <c r="D73" s="124"/>
      <c r="E73" s="124"/>
      <c r="F73" s="31"/>
      <c r="G73" s="10"/>
      <c r="H73" s="11"/>
      <c r="I73" s="6"/>
      <c r="J73" s="53"/>
      <c r="K73" s="124"/>
      <c r="L73" s="124"/>
      <c r="M73" s="31"/>
      <c r="N73" s="10"/>
      <c r="O73" s="11"/>
      <c r="P73" s="6"/>
      <c r="Q73" s="53"/>
      <c r="R73" s="124"/>
      <c r="S73" s="124"/>
      <c r="T73" s="31"/>
      <c r="U73" s="10"/>
      <c r="V73" s="6"/>
      <c r="W73" s="11"/>
      <c r="X73" s="50"/>
      <c r="Y73" s="124" t="s">
        <v>151</v>
      </c>
      <c r="Z73" s="31" t="s">
        <v>551</v>
      </c>
      <c r="AA73" s="10"/>
      <c r="AB73" s="11"/>
      <c r="AC73" s="11"/>
      <c r="AD73" s="53"/>
      <c r="AE73" s="124"/>
      <c r="AF73" s="248"/>
      <c r="AG73" s="13"/>
      <c r="AH73" s="13"/>
      <c r="AI73" s="11"/>
      <c r="AJ73" s="74"/>
      <c r="AK73" s="124"/>
      <c r="AL73" s="116"/>
      <c r="AM73" s="10"/>
      <c r="AN73" s="11"/>
      <c r="AO73" s="11"/>
      <c r="AP73" s="6"/>
      <c r="AQ73" s="67"/>
      <c r="AR73" s="50"/>
      <c r="AS73" s="6"/>
      <c r="AT73" s="63"/>
      <c r="AU73" s="12"/>
    </row>
    <row r="74" spans="1:47" s="3" customFormat="1" ht="12.75">
      <c r="A74" s="8" t="s">
        <v>356</v>
      </c>
      <c r="B74" s="538"/>
      <c r="C74" s="363"/>
      <c r="D74" s="124"/>
      <c r="E74" s="124"/>
      <c r="F74" s="31"/>
      <c r="G74" s="10"/>
      <c r="H74" s="11"/>
      <c r="I74" s="6"/>
      <c r="J74" s="53"/>
      <c r="K74" s="124"/>
      <c r="L74" s="124"/>
      <c r="M74" s="31"/>
      <c r="N74" s="10"/>
      <c r="O74" s="11"/>
      <c r="P74" s="6"/>
      <c r="Q74" s="53"/>
      <c r="R74" s="124"/>
      <c r="S74" s="124"/>
      <c r="T74" s="31"/>
      <c r="U74" s="10"/>
      <c r="V74" s="6"/>
      <c r="W74" s="11"/>
      <c r="X74" s="50"/>
      <c r="Y74" s="124"/>
      <c r="Z74" s="6"/>
      <c r="AA74" s="10"/>
      <c r="AB74" s="11"/>
      <c r="AC74" s="11"/>
      <c r="AD74" s="53"/>
      <c r="AE74" s="124"/>
      <c r="AF74" s="248"/>
      <c r="AG74" s="13"/>
      <c r="AH74" s="13"/>
      <c r="AI74" s="11"/>
      <c r="AJ74" s="74"/>
      <c r="AK74" s="124"/>
      <c r="AL74" s="116"/>
      <c r="AM74" s="10"/>
      <c r="AN74" s="11"/>
      <c r="AO74" s="11"/>
      <c r="AP74" s="6"/>
      <c r="AQ74" s="67"/>
      <c r="AR74" s="50"/>
      <c r="AS74" s="6"/>
      <c r="AT74" s="63"/>
      <c r="AU74" s="12"/>
    </row>
    <row r="75" spans="1:47" s="3" customFormat="1" ht="12.75">
      <c r="A75" s="8"/>
      <c r="B75" s="1099"/>
      <c r="C75" s="784"/>
      <c r="D75" s="125"/>
      <c r="E75" s="125"/>
      <c r="F75" s="365"/>
      <c r="G75" s="17"/>
      <c r="H75" s="19"/>
      <c r="I75" s="18"/>
      <c r="J75" s="56"/>
      <c r="K75" s="125"/>
      <c r="L75" s="125"/>
      <c r="M75" s="365"/>
      <c r="N75" s="17"/>
      <c r="O75" s="19"/>
      <c r="P75" s="18"/>
      <c r="Q75" s="56"/>
      <c r="R75" s="125"/>
      <c r="S75" s="125"/>
      <c r="T75" s="365"/>
      <c r="U75" s="17"/>
      <c r="V75" s="18"/>
      <c r="W75" s="19"/>
      <c r="X75" s="51"/>
      <c r="Y75" s="125"/>
      <c r="Z75" s="18"/>
      <c r="AA75" s="17"/>
      <c r="AB75" s="19"/>
      <c r="AC75" s="19"/>
      <c r="AD75" s="56"/>
      <c r="AE75" s="125"/>
      <c r="AF75" s="532"/>
      <c r="AG75" s="21"/>
      <c r="AH75" s="21"/>
      <c r="AI75" s="19"/>
      <c r="AJ75" s="192"/>
      <c r="AK75" s="125"/>
      <c r="AL75" s="365"/>
      <c r="AM75" s="17"/>
      <c r="AN75" s="19"/>
      <c r="AO75" s="19"/>
      <c r="AP75" s="18"/>
      <c r="AQ75" s="92"/>
      <c r="AR75" s="51"/>
      <c r="AS75" s="18"/>
      <c r="AT75" s="64"/>
      <c r="AU75" s="20"/>
    </row>
    <row r="76" spans="1:47" s="3" customFormat="1" ht="12.75">
      <c r="A76" s="8"/>
      <c r="B76" s="538">
        <v>19</v>
      </c>
      <c r="C76" s="363" t="s">
        <v>134</v>
      </c>
      <c r="D76" s="124"/>
      <c r="E76" s="124"/>
      <c r="F76" s="31"/>
      <c r="G76" s="10"/>
      <c r="H76" s="11"/>
      <c r="I76" s="6"/>
      <c r="J76" s="53"/>
      <c r="K76" s="124" t="s">
        <v>134</v>
      </c>
      <c r="L76" s="124"/>
      <c r="M76" s="534" t="s">
        <v>546</v>
      </c>
      <c r="N76" s="10"/>
      <c r="O76" s="11"/>
      <c r="P76" s="6"/>
      <c r="Q76" s="53"/>
      <c r="R76" s="124"/>
      <c r="S76" s="124"/>
      <c r="T76" s="31"/>
      <c r="U76" s="10"/>
      <c r="V76" s="6"/>
      <c r="W76" s="11"/>
      <c r="X76" s="50"/>
      <c r="Y76" s="124"/>
      <c r="Z76" s="6"/>
      <c r="AA76" s="10"/>
      <c r="AB76" s="11"/>
      <c r="AC76" s="11"/>
      <c r="AD76" s="53"/>
      <c r="AE76" s="124"/>
      <c r="AF76" s="248"/>
      <c r="AG76" s="13"/>
      <c r="AH76" s="13"/>
      <c r="AI76" s="11"/>
      <c r="AJ76" s="74"/>
      <c r="AK76" s="124"/>
      <c r="AL76" s="116"/>
      <c r="AM76" s="10"/>
      <c r="AN76" s="11"/>
      <c r="AO76" s="11"/>
      <c r="AP76" s="6"/>
      <c r="AQ76" s="67"/>
      <c r="AR76" s="50"/>
      <c r="AS76" s="6"/>
      <c r="AT76" s="63"/>
      <c r="AU76" s="12"/>
    </row>
    <row r="77" spans="1:47" s="3" customFormat="1" ht="12.75">
      <c r="A77" s="8"/>
      <c r="B77" s="538"/>
      <c r="C77" s="363"/>
      <c r="D77" s="124"/>
      <c r="E77" s="124"/>
      <c r="F77" s="31"/>
      <c r="G77" s="10"/>
      <c r="H77" s="11"/>
      <c r="I77" s="6"/>
      <c r="J77" s="53"/>
      <c r="K77" s="124"/>
      <c r="L77" s="124"/>
      <c r="M77" s="31"/>
      <c r="N77" s="612"/>
      <c r="O77" s="613"/>
      <c r="P77" s="621"/>
      <c r="Q77" s="614"/>
      <c r="R77" s="124"/>
      <c r="S77" s="124"/>
      <c r="T77" s="31"/>
      <c r="U77" s="10"/>
      <c r="V77" s="6"/>
      <c r="W77" s="11"/>
      <c r="X77" s="50"/>
      <c r="Y77" s="124"/>
      <c r="Z77" s="6"/>
      <c r="AA77" s="10"/>
      <c r="AB77" s="11"/>
      <c r="AC77" s="11"/>
      <c r="AD77" s="53"/>
      <c r="AE77" s="124"/>
      <c r="AF77" s="248"/>
      <c r="AG77" s="13"/>
      <c r="AH77" s="13"/>
      <c r="AI77" s="11"/>
      <c r="AJ77" s="74"/>
      <c r="AK77" s="124"/>
      <c r="AL77" s="116"/>
      <c r="AM77" s="10"/>
      <c r="AN77" s="11"/>
      <c r="AO77" s="11"/>
      <c r="AP77" s="6"/>
      <c r="AQ77" s="67"/>
      <c r="AR77" s="50"/>
      <c r="AS77" s="6"/>
      <c r="AT77" s="63"/>
      <c r="AU77" s="12"/>
    </row>
    <row r="78" spans="1:47" s="3" customFormat="1" ht="12.75">
      <c r="A78" s="8"/>
      <c r="B78" s="1099"/>
      <c r="C78" s="784"/>
      <c r="D78" s="125"/>
      <c r="E78" s="125"/>
      <c r="F78" s="365"/>
      <c r="G78" s="17"/>
      <c r="H78" s="19"/>
      <c r="I78" s="18"/>
      <c r="J78" s="56"/>
      <c r="K78" s="125"/>
      <c r="L78" s="125"/>
      <c r="M78" s="365"/>
      <c r="N78" s="17"/>
      <c r="O78" s="19"/>
      <c r="P78" s="18"/>
      <c r="Q78" s="56"/>
      <c r="R78" s="125"/>
      <c r="S78" s="125"/>
      <c r="T78" s="365"/>
      <c r="U78" s="17"/>
      <c r="V78" s="18"/>
      <c r="W78" s="19"/>
      <c r="X78" s="51"/>
      <c r="Y78" s="125"/>
      <c r="Z78" s="18"/>
      <c r="AA78" s="17"/>
      <c r="AB78" s="19"/>
      <c r="AC78" s="19"/>
      <c r="AD78" s="56"/>
      <c r="AE78" s="125"/>
      <c r="AF78" s="532"/>
      <c r="AG78" s="21"/>
      <c r="AH78" s="21"/>
      <c r="AI78" s="19"/>
      <c r="AJ78" s="192"/>
      <c r="AK78" s="125"/>
      <c r="AL78" s="365"/>
      <c r="AM78" s="17"/>
      <c r="AN78" s="19"/>
      <c r="AO78" s="19"/>
      <c r="AP78" s="18"/>
      <c r="AQ78" s="92"/>
      <c r="AR78" s="51"/>
      <c r="AS78" s="18"/>
      <c r="AT78" s="64"/>
      <c r="AU78" s="20"/>
    </row>
    <row r="79" spans="1:47" s="3" customFormat="1" ht="12.75">
      <c r="A79" s="8"/>
      <c r="B79" s="538">
        <v>20</v>
      </c>
      <c r="C79" s="363" t="s">
        <v>137</v>
      </c>
      <c r="D79" s="124" t="s">
        <v>137</v>
      </c>
      <c r="E79" s="124"/>
      <c r="F79" s="368" t="s">
        <v>149</v>
      </c>
      <c r="G79" s="10"/>
      <c r="H79" s="11"/>
      <c r="I79" s="6"/>
      <c r="J79" s="53"/>
      <c r="K79" s="124"/>
      <c r="L79" s="124"/>
      <c r="M79" s="31"/>
      <c r="N79" s="10"/>
      <c r="O79" s="11"/>
      <c r="P79" s="6"/>
      <c r="Q79" s="53"/>
      <c r="R79" s="124"/>
      <c r="S79" s="124"/>
      <c r="T79" s="31"/>
      <c r="U79" s="10"/>
      <c r="V79" s="6"/>
      <c r="W79" s="11"/>
      <c r="X79" s="50"/>
      <c r="Y79" s="124"/>
      <c r="Z79" s="6"/>
      <c r="AA79" s="10"/>
      <c r="AB79" s="11"/>
      <c r="AC79" s="11"/>
      <c r="AD79" s="53"/>
      <c r="AE79" s="124"/>
      <c r="AF79" s="248"/>
      <c r="AG79" s="13"/>
      <c r="AH79" s="13"/>
      <c r="AI79" s="11"/>
      <c r="AJ79" s="74"/>
      <c r="AK79" s="124"/>
      <c r="AL79" s="116"/>
      <c r="AM79" s="10"/>
      <c r="AN79" s="11"/>
      <c r="AO79" s="11"/>
      <c r="AP79" s="6"/>
      <c r="AQ79" s="67"/>
      <c r="AR79" s="50"/>
      <c r="AS79" s="50"/>
      <c r="AT79" s="63"/>
      <c r="AU79" s="12"/>
    </row>
    <row r="80" spans="1:47" s="3" customFormat="1" ht="12.75">
      <c r="A80" s="8"/>
      <c r="B80" s="538"/>
      <c r="C80" s="363"/>
      <c r="D80" s="124"/>
      <c r="E80" s="124"/>
      <c r="F80" s="369"/>
      <c r="G80" s="10"/>
      <c r="H80" s="11"/>
      <c r="I80" s="6"/>
      <c r="J80" s="53"/>
      <c r="K80" s="124"/>
      <c r="L80" s="124"/>
      <c r="M80" s="31"/>
      <c r="N80" s="10"/>
      <c r="O80" s="11"/>
      <c r="P80" s="6"/>
      <c r="Q80" s="53"/>
      <c r="R80" s="124"/>
      <c r="S80" s="124"/>
      <c r="T80" s="31"/>
      <c r="U80" s="10"/>
      <c r="V80" s="6"/>
      <c r="W80" s="11"/>
      <c r="X80" s="50"/>
      <c r="Y80" s="124"/>
      <c r="Z80" s="6"/>
      <c r="AA80" s="10"/>
      <c r="AB80" s="11"/>
      <c r="AC80" s="11"/>
      <c r="AD80" s="53"/>
      <c r="AE80" s="124"/>
      <c r="AF80" s="248"/>
      <c r="AG80" s="13"/>
      <c r="AH80" s="13"/>
      <c r="AI80" s="11"/>
      <c r="AJ80" s="74"/>
      <c r="AK80" s="124"/>
      <c r="AL80" s="116"/>
      <c r="AM80" s="10"/>
      <c r="AN80" s="11"/>
      <c r="AO80" s="11"/>
      <c r="AP80" s="6"/>
      <c r="AQ80" s="67"/>
      <c r="AR80" s="50"/>
      <c r="AS80" s="50"/>
      <c r="AT80" s="63"/>
      <c r="AU80" s="12"/>
    </row>
    <row r="81" spans="1:47" s="3" customFormat="1" ht="12.75">
      <c r="A81" s="8"/>
      <c r="B81" s="1099"/>
      <c r="C81" s="784"/>
      <c r="D81" s="125"/>
      <c r="E81" s="125"/>
      <c r="F81" s="365"/>
      <c r="G81" s="17"/>
      <c r="H81" s="19"/>
      <c r="I81" s="18"/>
      <c r="J81" s="56"/>
      <c r="K81" s="125"/>
      <c r="L81" s="125"/>
      <c r="M81" s="365"/>
      <c r="N81" s="17"/>
      <c r="O81" s="19"/>
      <c r="P81" s="18"/>
      <c r="Q81" s="56"/>
      <c r="R81" s="125"/>
      <c r="S81" s="125"/>
      <c r="T81" s="365"/>
      <c r="U81" s="17"/>
      <c r="V81" s="18"/>
      <c r="W81" s="19"/>
      <c r="X81" s="51"/>
      <c r="Y81" s="125"/>
      <c r="Z81" s="18"/>
      <c r="AA81" s="17"/>
      <c r="AB81" s="19"/>
      <c r="AC81" s="19"/>
      <c r="AD81" s="56"/>
      <c r="AE81" s="125"/>
      <c r="AF81" s="532"/>
      <c r="AG81" s="21"/>
      <c r="AH81" s="21"/>
      <c r="AI81" s="19"/>
      <c r="AJ81" s="192"/>
      <c r="AK81" s="125"/>
      <c r="AL81" s="365"/>
      <c r="AM81" s="17"/>
      <c r="AN81" s="19"/>
      <c r="AO81" s="19"/>
      <c r="AP81" s="18"/>
      <c r="AQ81" s="92"/>
      <c r="AR81" s="51"/>
      <c r="AS81" s="51"/>
      <c r="AT81" s="64"/>
      <c r="AU81" s="20"/>
    </row>
    <row r="82" spans="1:47" s="3" customFormat="1" ht="12.75">
      <c r="A82" s="8"/>
      <c r="B82" s="538">
        <v>21</v>
      </c>
      <c r="C82" s="363" t="s">
        <v>140</v>
      </c>
      <c r="D82" s="124"/>
      <c r="E82" s="124"/>
      <c r="F82" s="31"/>
      <c r="G82" s="10"/>
      <c r="H82" s="11"/>
      <c r="I82" s="6"/>
      <c r="J82" s="53"/>
      <c r="K82" s="124"/>
      <c r="L82" s="124"/>
      <c r="M82" s="31"/>
      <c r="N82" s="10"/>
      <c r="O82" s="11"/>
      <c r="P82" s="6"/>
      <c r="Q82" s="53"/>
      <c r="R82" s="124" t="s">
        <v>140</v>
      </c>
      <c r="S82" s="124"/>
      <c r="T82" s="31" t="s">
        <v>396</v>
      </c>
      <c r="U82" s="10"/>
      <c r="V82" s="6"/>
      <c r="W82" s="11"/>
      <c r="X82" s="50"/>
      <c r="Y82" s="124"/>
      <c r="Z82" s="6"/>
      <c r="AA82" s="10"/>
      <c r="AB82" s="11"/>
      <c r="AC82" s="11"/>
      <c r="AD82" s="53"/>
      <c r="AE82" s="124"/>
      <c r="AF82" s="248"/>
      <c r="AG82" s="13"/>
      <c r="AH82" s="13"/>
      <c r="AI82" s="11"/>
      <c r="AJ82" s="74"/>
      <c r="AK82" s="124"/>
      <c r="AL82" s="116"/>
      <c r="AM82" s="10"/>
      <c r="AN82" s="11"/>
      <c r="AO82" s="11"/>
      <c r="AP82" s="6"/>
      <c r="AQ82" s="67"/>
      <c r="AR82" s="50"/>
      <c r="AS82" s="50"/>
      <c r="AT82" s="63"/>
      <c r="AU82" s="12"/>
    </row>
    <row r="83" spans="1:47" s="3" customFormat="1" ht="12.75">
      <c r="A83" s="8"/>
      <c r="B83" s="538"/>
      <c r="C83" s="363"/>
      <c r="D83" s="124"/>
      <c r="E83" s="124"/>
      <c r="F83" s="31"/>
      <c r="G83" s="10"/>
      <c r="H83" s="11"/>
      <c r="I83" s="6"/>
      <c r="J83" s="53"/>
      <c r="K83" s="124"/>
      <c r="L83" s="124"/>
      <c r="M83" s="31"/>
      <c r="N83" s="10"/>
      <c r="O83" s="11"/>
      <c r="P83" s="6"/>
      <c r="Q83" s="53"/>
      <c r="R83" s="124"/>
      <c r="S83" s="124"/>
      <c r="T83" s="31"/>
      <c r="U83" s="10"/>
      <c r="V83" s="6"/>
      <c r="W83" s="11"/>
      <c r="X83" s="50"/>
      <c r="Y83" s="124"/>
      <c r="Z83" s="6"/>
      <c r="AA83" s="10"/>
      <c r="AB83" s="11"/>
      <c r="AC83" s="11"/>
      <c r="AD83" s="53"/>
      <c r="AE83" s="124"/>
      <c r="AF83" s="248"/>
      <c r="AG83" s="13"/>
      <c r="AH83" s="13"/>
      <c r="AI83" s="11"/>
      <c r="AJ83" s="74"/>
      <c r="AK83" s="124"/>
      <c r="AL83" s="116"/>
      <c r="AM83" s="10"/>
      <c r="AN83" s="11"/>
      <c r="AO83" s="11"/>
      <c r="AP83" s="6"/>
      <c r="AQ83" s="67"/>
      <c r="AR83" s="50"/>
      <c r="AS83" s="50"/>
      <c r="AT83" s="63"/>
      <c r="AU83" s="12"/>
    </row>
    <row r="84" spans="1:47" s="18" customFormat="1" ht="12.75">
      <c r="A84" s="8"/>
      <c r="B84" s="860"/>
      <c r="C84" s="784"/>
      <c r="D84" s="125"/>
      <c r="E84" s="125"/>
      <c r="F84" s="365"/>
      <c r="G84" s="17"/>
      <c r="H84" s="19"/>
      <c r="J84" s="56"/>
      <c r="K84" s="125"/>
      <c r="L84" s="125"/>
      <c r="M84" s="365"/>
      <c r="N84" s="17"/>
      <c r="O84" s="19"/>
      <c r="Q84" s="56"/>
      <c r="R84" s="125"/>
      <c r="S84" s="125"/>
      <c r="T84" s="365"/>
      <c r="U84" s="17"/>
      <c r="W84" s="19"/>
      <c r="X84" s="51"/>
      <c r="Y84" s="125"/>
      <c r="AA84" s="17"/>
      <c r="AB84" s="19"/>
      <c r="AC84" s="19"/>
      <c r="AD84" s="56"/>
      <c r="AE84" s="125"/>
      <c r="AF84" s="532"/>
      <c r="AG84" s="21"/>
      <c r="AH84" s="21"/>
      <c r="AI84" s="19"/>
      <c r="AJ84" s="192"/>
      <c r="AK84" s="125"/>
      <c r="AL84" s="365"/>
      <c r="AM84" s="17"/>
      <c r="AN84" s="19"/>
      <c r="AO84" s="19"/>
      <c r="AQ84" s="92"/>
      <c r="AR84" s="51"/>
      <c r="AS84" s="64"/>
      <c r="AT84" s="64"/>
      <c r="AU84" s="20"/>
    </row>
    <row r="85" spans="1:47" s="6" customFormat="1" ht="12.75">
      <c r="A85" s="8"/>
      <c r="B85" s="538">
        <v>22</v>
      </c>
      <c r="C85" s="363" t="s">
        <v>142</v>
      </c>
      <c r="D85" s="124"/>
      <c r="E85" s="124"/>
      <c r="F85" s="31"/>
      <c r="G85" s="10"/>
      <c r="H85" s="11"/>
      <c r="J85" s="53"/>
      <c r="K85" s="124"/>
      <c r="L85" s="124"/>
      <c r="M85" s="31"/>
      <c r="N85" s="10"/>
      <c r="O85" s="11"/>
      <c r="Q85" s="53"/>
      <c r="R85" s="124"/>
      <c r="S85" s="124"/>
      <c r="T85" s="31"/>
      <c r="U85" s="10"/>
      <c r="W85" s="11"/>
      <c r="X85" s="50"/>
      <c r="Y85" s="124" t="s">
        <v>142</v>
      </c>
      <c r="Z85" s="31" t="s">
        <v>552</v>
      </c>
      <c r="AA85" s="551" t="s">
        <v>196</v>
      </c>
      <c r="AB85" s="552"/>
      <c r="AC85" s="552"/>
      <c r="AD85" s="554"/>
      <c r="AE85" s="124"/>
      <c r="AF85" s="248"/>
      <c r="AG85" s="13"/>
      <c r="AH85" s="13"/>
      <c r="AI85" s="11"/>
      <c r="AJ85" s="74"/>
      <c r="AK85" s="124"/>
      <c r="AL85" s="116"/>
      <c r="AM85" s="10"/>
      <c r="AN85" s="11"/>
      <c r="AO85" s="11"/>
      <c r="AQ85" s="67"/>
      <c r="AR85" s="50"/>
      <c r="AS85" s="50"/>
      <c r="AT85" s="63"/>
      <c r="AU85" s="12"/>
    </row>
    <row r="86" spans="1:47" s="6" customFormat="1" ht="12.75">
      <c r="A86" s="8"/>
      <c r="B86" s="538"/>
      <c r="C86" s="363"/>
      <c r="D86" s="124"/>
      <c r="E86" s="124"/>
      <c r="F86" s="31"/>
      <c r="G86" s="10"/>
      <c r="H86" s="11"/>
      <c r="J86" s="53"/>
      <c r="K86" s="124"/>
      <c r="L86" s="124"/>
      <c r="M86" s="31"/>
      <c r="N86" s="10"/>
      <c r="O86" s="11"/>
      <c r="Q86" s="53"/>
      <c r="R86" s="124"/>
      <c r="S86" s="124"/>
      <c r="T86" s="31"/>
      <c r="U86" s="10"/>
      <c r="W86" s="11"/>
      <c r="X86" s="50"/>
      <c r="Y86" s="124"/>
      <c r="AA86" s="551" t="s">
        <v>171</v>
      </c>
      <c r="AB86" s="552" t="s">
        <v>411</v>
      </c>
      <c r="AC86" s="552">
        <v>36</v>
      </c>
      <c r="AD86" s="554">
        <v>150</v>
      </c>
      <c r="AE86" s="124"/>
      <c r="AF86" s="248"/>
      <c r="AG86" s="13"/>
      <c r="AH86" s="13"/>
      <c r="AI86" s="11"/>
      <c r="AJ86" s="74"/>
      <c r="AK86" s="124"/>
      <c r="AL86" s="116"/>
      <c r="AM86" s="10"/>
      <c r="AN86" s="11"/>
      <c r="AO86" s="11"/>
      <c r="AQ86" s="67"/>
      <c r="AR86" s="50"/>
      <c r="AS86" s="50"/>
      <c r="AT86" s="63"/>
      <c r="AU86" s="12"/>
    </row>
    <row r="87" spans="1:47" s="6" customFormat="1" ht="12.75">
      <c r="A87" s="8"/>
      <c r="B87" s="860"/>
      <c r="C87" s="784"/>
      <c r="D87" s="125"/>
      <c r="E87" s="125"/>
      <c r="F87" s="365"/>
      <c r="G87" s="17"/>
      <c r="H87" s="19"/>
      <c r="I87" s="18"/>
      <c r="J87" s="56"/>
      <c r="K87" s="125"/>
      <c r="L87" s="125"/>
      <c r="M87" s="365"/>
      <c r="N87" s="17"/>
      <c r="O87" s="19"/>
      <c r="P87" s="18"/>
      <c r="Q87" s="56"/>
      <c r="R87" s="125"/>
      <c r="S87" s="125"/>
      <c r="T87" s="365"/>
      <c r="U87" s="17"/>
      <c r="V87" s="18"/>
      <c r="W87" s="19"/>
      <c r="X87" s="51"/>
      <c r="Y87" s="125"/>
      <c r="Z87" s="18"/>
      <c r="AA87" s="17"/>
      <c r="AB87" s="19"/>
      <c r="AC87" s="19"/>
      <c r="AD87" s="56"/>
      <c r="AE87" s="125"/>
      <c r="AF87" s="532"/>
      <c r="AG87" s="21"/>
      <c r="AH87" s="21"/>
      <c r="AI87" s="19"/>
      <c r="AJ87" s="192"/>
      <c r="AK87" s="125"/>
      <c r="AL87" s="365"/>
      <c r="AM87" s="17"/>
      <c r="AN87" s="19"/>
      <c r="AO87" s="19"/>
      <c r="AP87" s="18"/>
      <c r="AQ87" s="92"/>
      <c r="AR87" s="51"/>
      <c r="AS87" s="51"/>
      <c r="AT87" s="64"/>
      <c r="AU87" s="20"/>
    </row>
    <row r="88" spans="1:47" s="6" customFormat="1" ht="12.75">
      <c r="A88" s="8"/>
      <c r="B88" s="538">
        <v>23</v>
      </c>
      <c r="C88" s="363" t="s">
        <v>144</v>
      </c>
      <c r="D88" s="124" t="s">
        <v>144</v>
      </c>
      <c r="E88" s="124"/>
      <c r="F88" s="1151" t="s">
        <v>149</v>
      </c>
      <c r="G88" s="583" t="s">
        <v>652</v>
      </c>
      <c r="H88" s="584"/>
      <c r="I88" s="553"/>
      <c r="J88" s="986"/>
      <c r="K88" s="201" t="s">
        <v>144</v>
      </c>
      <c r="L88" s="201"/>
      <c r="M88" s="534" t="s">
        <v>546</v>
      </c>
      <c r="N88" s="607"/>
      <c r="O88" s="608"/>
      <c r="P88" s="615"/>
      <c r="Q88" s="616"/>
      <c r="R88" s="124"/>
      <c r="S88" s="124"/>
      <c r="T88" s="31"/>
      <c r="U88" s="10"/>
      <c r="W88" s="11"/>
      <c r="X88" s="50"/>
      <c r="Y88" s="124"/>
      <c r="AA88" s="10"/>
      <c r="AB88" s="11"/>
      <c r="AC88" s="11"/>
      <c r="AD88" s="53"/>
      <c r="AE88" s="124"/>
      <c r="AF88" s="248"/>
      <c r="AG88" s="13"/>
      <c r="AH88" s="13"/>
      <c r="AI88" s="11"/>
      <c r="AJ88" s="74"/>
      <c r="AK88" s="124" t="s">
        <v>144</v>
      </c>
      <c r="AL88" s="248" t="s">
        <v>246</v>
      </c>
      <c r="AM88" s="15"/>
      <c r="AN88" s="11"/>
      <c r="AO88" s="11"/>
      <c r="AQ88" s="67"/>
      <c r="AR88" s="50"/>
      <c r="AS88" s="50"/>
      <c r="AT88" s="63"/>
      <c r="AU88" s="12"/>
    </row>
    <row r="89" spans="1:47" s="6" customFormat="1" ht="12.75">
      <c r="A89" s="8"/>
      <c r="B89" s="538"/>
      <c r="C89" s="363"/>
      <c r="D89" s="124"/>
      <c r="E89" s="124"/>
      <c r="F89" s="31"/>
      <c r="G89" s="1204" t="s">
        <v>659</v>
      </c>
      <c r="H89" s="584" t="s">
        <v>135</v>
      </c>
      <c r="I89" s="585">
        <v>24</v>
      </c>
      <c r="J89" s="986">
        <v>300</v>
      </c>
      <c r="K89" s="124"/>
      <c r="L89" s="124"/>
      <c r="M89" s="31"/>
      <c r="N89" s="646"/>
      <c r="O89" s="1515"/>
      <c r="P89" s="653"/>
      <c r="Q89" s="642"/>
      <c r="R89" s="124"/>
      <c r="S89" s="124"/>
      <c r="T89" s="31"/>
      <c r="U89" s="10"/>
      <c r="W89" s="11"/>
      <c r="X89" s="50"/>
      <c r="Y89" s="124"/>
      <c r="AA89" s="10"/>
      <c r="AB89" s="11"/>
      <c r="AC89" s="11"/>
      <c r="AD89" s="53"/>
      <c r="AE89" s="124"/>
      <c r="AF89" s="248"/>
      <c r="AG89" s="13"/>
      <c r="AH89" s="13"/>
      <c r="AI89" s="11"/>
      <c r="AJ89" s="74"/>
      <c r="AK89" s="124"/>
      <c r="AL89" s="248"/>
      <c r="AM89" s="15"/>
      <c r="AN89" s="11"/>
      <c r="AO89" s="11"/>
      <c r="AQ89" s="67"/>
      <c r="AR89" s="50"/>
      <c r="AS89" s="50"/>
      <c r="AT89" s="63"/>
      <c r="AU89" s="12"/>
    </row>
    <row r="90" spans="1:47" s="6" customFormat="1" ht="12.75">
      <c r="A90" s="8"/>
      <c r="B90" s="538"/>
      <c r="C90" s="363"/>
      <c r="D90" s="124"/>
      <c r="E90" s="124"/>
      <c r="F90" s="31"/>
      <c r="G90" s="596" t="s">
        <v>652</v>
      </c>
      <c r="H90" s="597"/>
      <c r="I90" s="598"/>
      <c r="J90" s="550"/>
      <c r="K90" s="124"/>
      <c r="L90" s="124"/>
      <c r="M90" s="31"/>
      <c r="N90" s="547"/>
      <c r="O90" s="548"/>
      <c r="P90" s="549"/>
      <c r="Q90" s="550"/>
      <c r="R90" s="124"/>
      <c r="S90" s="124"/>
      <c r="T90" s="31"/>
      <c r="U90" s="10"/>
      <c r="W90" s="11"/>
      <c r="X90" s="50"/>
      <c r="Y90" s="124"/>
      <c r="AA90" s="10"/>
      <c r="AB90" s="11"/>
      <c r="AC90" s="11"/>
      <c r="AD90" s="53"/>
      <c r="AE90" s="124"/>
      <c r="AF90" s="248"/>
      <c r="AG90" s="13"/>
      <c r="AH90" s="13"/>
      <c r="AI90" s="11"/>
      <c r="AJ90" s="74"/>
      <c r="AK90" s="124"/>
      <c r="AL90" s="248"/>
      <c r="AM90" s="15"/>
      <c r="AN90" s="11"/>
      <c r="AO90" s="11"/>
      <c r="AQ90" s="67"/>
      <c r="AR90" s="50"/>
      <c r="AS90" s="50"/>
      <c r="AT90" s="63"/>
      <c r="AU90" s="12"/>
    </row>
    <row r="91" spans="1:47" s="6" customFormat="1" ht="12.75">
      <c r="A91" s="8"/>
      <c r="B91" s="538"/>
      <c r="C91" s="363"/>
      <c r="D91" s="124"/>
      <c r="E91" s="124"/>
      <c r="F91" s="31"/>
      <c r="G91" s="2009" t="s">
        <v>660</v>
      </c>
      <c r="H91" s="597" t="s">
        <v>135</v>
      </c>
      <c r="I91" s="598">
        <v>24</v>
      </c>
      <c r="J91" s="550">
        <v>300</v>
      </c>
      <c r="K91" s="124"/>
      <c r="L91" s="124"/>
      <c r="M91" s="31"/>
      <c r="N91" s="612"/>
      <c r="O91" s="613"/>
      <c r="P91" s="621"/>
      <c r="Q91" s="614"/>
      <c r="R91" s="124"/>
      <c r="S91" s="124"/>
      <c r="T91" s="31"/>
      <c r="U91" s="10"/>
      <c r="W91" s="11"/>
      <c r="X91" s="50"/>
      <c r="Y91" s="124"/>
      <c r="AA91" s="10"/>
      <c r="AB91" s="11"/>
      <c r="AC91" s="11"/>
      <c r="AD91" s="53"/>
      <c r="AE91" s="124"/>
      <c r="AF91" s="248"/>
      <c r="AG91" s="13"/>
      <c r="AH91" s="13"/>
      <c r="AI91" s="11"/>
      <c r="AJ91" s="74"/>
      <c r="AK91" s="124"/>
      <c r="AL91" s="248"/>
      <c r="AM91" s="15"/>
      <c r="AN91" s="11"/>
      <c r="AO91" s="11"/>
      <c r="AQ91" s="67"/>
      <c r="AR91" s="50"/>
      <c r="AS91" s="50"/>
      <c r="AT91" s="63"/>
      <c r="AU91" s="12"/>
    </row>
    <row r="92" spans="1:47" s="6" customFormat="1" ht="12.75">
      <c r="A92" s="8"/>
      <c r="B92" s="538"/>
      <c r="C92" s="363"/>
      <c r="D92" s="124"/>
      <c r="E92" s="124"/>
      <c r="F92" s="31"/>
      <c r="G92" s="353"/>
      <c r="H92" s="354"/>
      <c r="I92" s="355"/>
      <c r="J92" s="356"/>
      <c r="K92" s="124"/>
      <c r="L92" s="124"/>
      <c r="M92" s="31"/>
      <c r="N92" s="652"/>
      <c r="O92" s="644"/>
      <c r="P92" s="647"/>
      <c r="Q92" s="645"/>
      <c r="R92" s="124"/>
      <c r="S92" s="124"/>
      <c r="T92" s="31"/>
      <c r="U92" s="10"/>
      <c r="W92" s="11"/>
      <c r="X92" s="50"/>
      <c r="Y92" s="124"/>
      <c r="AA92" s="10"/>
      <c r="AB92" s="11"/>
      <c r="AC92" s="11"/>
      <c r="AD92" s="53"/>
      <c r="AE92" s="124"/>
      <c r="AF92" s="248"/>
      <c r="AG92" s="13"/>
      <c r="AH92" s="13"/>
      <c r="AI92" s="11"/>
      <c r="AJ92" s="74"/>
      <c r="AK92" s="124"/>
      <c r="AL92" s="248"/>
      <c r="AM92" s="15"/>
      <c r="AN92" s="11"/>
      <c r="AO92" s="11"/>
      <c r="AQ92" s="67"/>
      <c r="AR92" s="50"/>
      <c r="AS92" s="50"/>
      <c r="AT92" s="63"/>
      <c r="AU92" s="12"/>
    </row>
    <row r="93" spans="1:47" s="6" customFormat="1" ht="12.75">
      <c r="A93" s="8"/>
      <c r="B93" s="1099"/>
      <c r="C93" s="784"/>
      <c r="D93" s="125"/>
      <c r="E93" s="125"/>
      <c r="F93" s="365"/>
      <c r="G93" s="17"/>
      <c r="H93" s="19"/>
      <c r="I93" s="18"/>
      <c r="J93" s="56"/>
      <c r="K93" s="125"/>
      <c r="L93" s="125"/>
      <c r="M93" s="365"/>
      <c r="N93" s="654"/>
      <c r="O93" s="655"/>
      <c r="P93" s="663"/>
      <c r="Q93" s="656"/>
      <c r="R93" s="125"/>
      <c r="S93" s="125"/>
      <c r="T93" s="365"/>
      <c r="U93" s="17"/>
      <c r="V93" s="18"/>
      <c r="W93" s="19"/>
      <c r="X93" s="51"/>
      <c r="Y93" s="125"/>
      <c r="Z93" s="18"/>
      <c r="AA93" s="17"/>
      <c r="AB93" s="19"/>
      <c r="AC93" s="19"/>
      <c r="AD93" s="56"/>
      <c r="AE93" s="125"/>
      <c r="AF93" s="532"/>
      <c r="AG93" s="21"/>
      <c r="AH93" s="21"/>
      <c r="AI93" s="19"/>
      <c r="AJ93" s="192"/>
      <c r="AK93" s="125"/>
      <c r="AL93" s="532"/>
      <c r="AM93" s="17"/>
      <c r="AN93" s="19"/>
      <c r="AO93" s="19"/>
      <c r="AP93" s="51"/>
      <c r="AQ93" s="92"/>
      <c r="AR93" s="51"/>
      <c r="AS93" s="51"/>
      <c r="AT93" s="64"/>
      <c r="AU93" s="20"/>
    </row>
    <row r="94" spans="1:47" s="6" customFormat="1" ht="12.75">
      <c r="A94" s="8"/>
      <c r="B94" s="1489">
        <v>24</v>
      </c>
      <c r="C94" s="1490" t="s">
        <v>148</v>
      </c>
      <c r="D94" s="124"/>
      <c r="E94" s="124"/>
      <c r="F94" s="31"/>
      <c r="G94" s="583"/>
      <c r="H94" s="584"/>
      <c r="I94" s="553"/>
      <c r="J94" s="986"/>
      <c r="K94" s="201"/>
      <c r="L94" s="201"/>
      <c r="M94" s="31"/>
      <c r="N94" s="10"/>
      <c r="O94" s="94"/>
      <c r="P94" s="95"/>
      <c r="Q94" s="96"/>
      <c r="R94" s="124" t="s">
        <v>148</v>
      </c>
      <c r="S94" s="124"/>
      <c r="T94" s="1151" t="s">
        <v>321</v>
      </c>
      <c r="U94" s="10"/>
      <c r="W94" s="11"/>
      <c r="X94" s="50"/>
      <c r="Y94" s="124"/>
      <c r="AA94" s="10"/>
      <c r="AB94" s="11"/>
      <c r="AC94" s="11"/>
      <c r="AD94" s="53"/>
      <c r="AE94" s="124"/>
      <c r="AF94" s="248"/>
      <c r="AG94" s="13"/>
      <c r="AH94" s="13"/>
      <c r="AI94" s="11"/>
      <c r="AJ94" s="74"/>
      <c r="AK94" s="124" t="s">
        <v>148</v>
      </c>
      <c r="AL94" s="248" t="s">
        <v>325</v>
      </c>
      <c r="AM94" s="10"/>
      <c r="AN94" s="11"/>
      <c r="AO94" s="11"/>
      <c r="AP94" s="50"/>
      <c r="AQ94" s="67"/>
      <c r="AR94" s="50"/>
      <c r="AS94" s="50"/>
      <c r="AT94" s="63"/>
      <c r="AU94" s="12"/>
    </row>
    <row r="95" spans="1:47" s="6" customFormat="1" ht="12.75">
      <c r="A95" s="8"/>
      <c r="B95" s="538"/>
      <c r="C95" s="363"/>
      <c r="D95" s="124"/>
      <c r="E95" s="124"/>
      <c r="F95" s="31"/>
      <c r="G95" s="1204"/>
      <c r="H95" s="584"/>
      <c r="I95" s="585"/>
      <c r="J95" s="986"/>
      <c r="K95" s="124"/>
      <c r="L95" s="124"/>
      <c r="M95" s="31"/>
      <c r="N95" s="10"/>
      <c r="O95" s="11"/>
      <c r="Q95" s="53"/>
      <c r="R95" s="124"/>
      <c r="S95" s="124"/>
      <c r="T95" s="31"/>
      <c r="U95" s="10"/>
      <c r="W95" s="11"/>
      <c r="X95" s="50"/>
      <c r="Y95" s="124"/>
      <c r="AA95" s="10"/>
      <c r="AB95" s="11"/>
      <c r="AC95" s="11"/>
      <c r="AD95" s="53"/>
      <c r="AE95" s="124"/>
      <c r="AF95" s="248"/>
      <c r="AG95" s="13"/>
      <c r="AH95" s="13"/>
      <c r="AI95" s="11"/>
      <c r="AJ95" s="74"/>
      <c r="AK95" s="124"/>
      <c r="AL95" s="248"/>
      <c r="AM95" s="10"/>
      <c r="AN95" s="11"/>
      <c r="AO95" s="11"/>
      <c r="AQ95" s="67"/>
      <c r="AR95" s="50"/>
      <c r="AS95" s="50"/>
      <c r="AT95" s="63"/>
      <c r="AU95" s="12"/>
    </row>
    <row r="96" spans="1:48" s="6" customFormat="1" ht="13.5" thickBot="1">
      <c r="A96" s="362"/>
      <c r="B96" s="861"/>
      <c r="C96" s="825"/>
      <c r="D96" s="126"/>
      <c r="E96" s="126"/>
      <c r="F96" s="533"/>
      <c r="G96" s="1205"/>
      <c r="H96" s="601"/>
      <c r="I96" s="602"/>
      <c r="J96" s="575"/>
      <c r="K96" s="126"/>
      <c r="L96" s="126"/>
      <c r="M96" s="366"/>
      <c r="N96" s="78"/>
      <c r="O96" s="79"/>
      <c r="P96" s="77"/>
      <c r="Q96" s="76"/>
      <c r="R96" s="126"/>
      <c r="S96" s="126"/>
      <c r="T96" s="366"/>
      <c r="U96" s="78"/>
      <c r="V96" s="77"/>
      <c r="W96" s="79"/>
      <c r="X96" s="80"/>
      <c r="Y96" s="126"/>
      <c r="Z96" s="77"/>
      <c r="AA96" s="78"/>
      <c r="AB96" s="79"/>
      <c r="AC96" s="79"/>
      <c r="AD96" s="76"/>
      <c r="AE96" s="126"/>
      <c r="AF96" s="533"/>
      <c r="AG96" s="81"/>
      <c r="AH96" s="81"/>
      <c r="AI96" s="79"/>
      <c r="AJ96" s="193"/>
      <c r="AK96" s="126"/>
      <c r="AL96" s="533"/>
      <c r="AM96" s="78"/>
      <c r="AN96" s="79"/>
      <c r="AO96" s="79"/>
      <c r="AP96" s="77"/>
      <c r="AQ96" s="87"/>
      <c r="AR96" s="80"/>
      <c r="AS96" s="80"/>
      <c r="AT96" s="83"/>
      <c r="AU96" s="84"/>
      <c r="AV96" s="335"/>
    </row>
    <row r="97" spans="1:47" s="3" customFormat="1" ht="13.5" thickTop="1">
      <c r="A97" s="8"/>
      <c r="B97" s="538">
        <v>25</v>
      </c>
      <c r="C97" s="363" t="s">
        <v>151</v>
      </c>
      <c r="D97" s="124"/>
      <c r="E97" s="124"/>
      <c r="F97" s="31"/>
      <c r="G97" s="10"/>
      <c r="H97" s="11"/>
      <c r="I97" s="6"/>
      <c r="J97" s="53"/>
      <c r="K97" s="124"/>
      <c r="L97" s="124"/>
      <c r="M97" s="31"/>
      <c r="N97" s="10"/>
      <c r="O97" s="11"/>
      <c r="P97" s="6"/>
      <c r="Q97" s="53"/>
      <c r="R97" s="124"/>
      <c r="S97" s="124"/>
      <c r="T97" s="31"/>
      <c r="U97" s="10"/>
      <c r="V97" s="6"/>
      <c r="W97" s="11"/>
      <c r="X97" s="50"/>
      <c r="Y97" s="124"/>
      <c r="Z97" s="6"/>
      <c r="AA97" s="10"/>
      <c r="AB97" s="11"/>
      <c r="AC97" s="11"/>
      <c r="AD97" s="53"/>
      <c r="AE97" s="124" t="s">
        <v>151</v>
      </c>
      <c r="AF97" s="248" t="s">
        <v>315</v>
      </c>
      <c r="AG97" s="13"/>
      <c r="AH97" s="13"/>
      <c r="AI97" s="11"/>
      <c r="AJ97" s="74"/>
      <c r="AK97" s="124"/>
      <c r="AL97" s="116"/>
      <c r="AM97" s="10"/>
      <c r="AN97" s="11"/>
      <c r="AO97" s="11"/>
      <c r="AP97" s="6"/>
      <c r="AQ97" s="67"/>
      <c r="AR97" s="50"/>
      <c r="AS97" s="50"/>
      <c r="AT97" s="122"/>
      <c r="AU97" s="219"/>
    </row>
    <row r="98" spans="1:47" s="3" customFormat="1" ht="12.75">
      <c r="A98" s="8"/>
      <c r="B98" s="538"/>
      <c r="C98" s="363"/>
      <c r="D98" s="124"/>
      <c r="E98" s="124"/>
      <c r="F98" s="31"/>
      <c r="G98" s="10"/>
      <c r="H98" s="11"/>
      <c r="I98" s="6"/>
      <c r="J98" s="53"/>
      <c r="K98" s="124"/>
      <c r="L98" s="124"/>
      <c r="M98" s="31"/>
      <c r="N98" s="10"/>
      <c r="O98" s="11"/>
      <c r="P98" s="6"/>
      <c r="Q98" s="53"/>
      <c r="R98" s="124"/>
      <c r="S98" s="124"/>
      <c r="T98" s="31"/>
      <c r="U98" s="10"/>
      <c r="V98" s="6"/>
      <c r="W98" s="11"/>
      <c r="X98" s="50"/>
      <c r="Y98" s="124"/>
      <c r="Z98" s="6"/>
      <c r="AA98" s="10"/>
      <c r="AB98" s="11"/>
      <c r="AC98" s="11"/>
      <c r="AD98" s="53"/>
      <c r="AE98" s="124"/>
      <c r="AF98" s="248"/>
      <c r="AG98" s="13"/>
      <c r="AH98" s="13"/>
      <c r="AI98" s="11"/>
      <c r="AJ98" s="74"/>
      <c r="AK98" s="124"/>
      <c r="AL98" s="116"/>
      <c r="AM98" s="10"/>
      <c r="AN98" s="11"/>
      <c r="AO98" s="11"/>
      <c r="AP98" s="6"/>
      <c r="AQ98" s="67"/>
      <c r="AR98" s="50"/>
      <c r="AS98" s="50"/>
      <c r="AT98" s="63"/>
      <c r="AU98" s="12"/>
    </row>
    <row r="99" spans="1:47" s="18" customFormat="1" ht="12.75">
      <c r="A99" s="8"/>
      <c r="B99" s="860"/>
      <c r="C99" s="784"/>
      <c r="D99" s="125"/>
      <c r="E99" s="125"/>
      <c r="F99" s="365"/>
      <c r="G99" s="17"/>
      <c r="H99" s="19"/>
      <c r="J99" s="56"/>
      <c r="K99" s="125"/>
      <c r="L99" s="125"/>
      <c r="M99" s="365"/>
      <c r="N99" s="17"/>
      <c r="O99" s="19"/>
      <c r="Q99" s="56"/>
      <c r="R99" s="125"/>
      <c r="S99" s="125"/>
      <c r="T99" s="365"/>
      <c r="U99" s="17"/>
      <c r="W99" s="19"/>
      <c r="X99" s="51"/>
      <c r="Y99" s="125"/>
      <c r="AA99" s="17"/>
      <c r="AB99" s="19"/>
      <c r="AC99" s="19"/>
      <c r="AD99" s="56"/>
      <c r="AE99" s="125"/>
      <c r="AF99" s="532"/>
      <c r="AG99" s="21"/>
      <c r="AH99" s="21"/>
      <c r="AI99" s="19"/>
      <c r="AJ99" s="192"/>
      <c r="AK99" s="125"/>
      <c r="AL99" s="365"/>
      <c r="AM99" s="17"/>
      <c r="AN99" s="19"/>
      <c r="AO99" s="19"/>
      <c r="AQ99" s="92"/>
      <c r="AR99" s="51"/>
      <c r="AS99" s="51"/>
      <c r="AT99" s="64"/>
      <c r="AU99" s="20"/>
    </row>
    <row r="100" spans="1:47" s="3" customFormat="1" ht="12.75">
      <c r="A100" s="8"/>
      <c r="B100" s="538">
        <v>26</v>
      </c>
      <c r="C100" s="363" t="s">
        <v>134</v>
      </c>
      <c r="D100" s="124"/>
      <c r="E100" s="124"/>
      <c r="F100" s="31"/>
      <c r="G100" s="10"/>
      <c r="H100" s="11"/>
      <c r="I100" s="6"/>
      <c r="J100" s="53"/>
      <c r="K100" s="124"/>
      <c r="L100" s="124"/>
      <c r="M100" s="31"/>
      <c r="N100" s="10"/>
      <c r="O100" s="11"/>
      <c r="P100" s="6"/>
      <c r="Q100" s="53"/>
      <c r="R100" s="124" t="s">
        <v>134</v>
      </c>
      <c r="S100" s="124"/>
      <c r="T100" s="31" t="s">
        <v>396</v>
      </c>
      <c r="U100" s="10"/>
      <c r="V100" s="6"/>
      <c r="W100" s="11"/>
      <c r="X100" s="50"/>
      <c r="Y100" s="124"/>
      <c r="Z100" s="6"/>
      <c r="AA100" s="10"/>
      <c r="AB100" s="11"/>
      <c r="AC100" s="11"/>
      <c r="AD100" s="53"/>
      <c r="AE100" s="124"/>
      <c r="AF100" s="248"/>
      <c r="AG100" s="13"/>
      <c r="AH100" s="13"/>
      <c r="AI100" s="11"/>
      <c r="AJ100" s="74"/>
      <c r="AK100" s="124"/>
      <c r="AL100" s="116"/>
      <c r="AM100" s="10"/>
      <c r="AN100" s="11"/>
      <c r="AO100" s="11"/>
      <c r="AP100" s="6"/>
      <c r="AQ100" s="67"/>
      <c r="AR100" s="50"/>
      <c r="AS100" s="50"/>
      <c r="AT100" s="63"/>
      <c r="AU100" s="12"/>
    </row>
    <row r="101" spans="1:47" s="3" customFormat="1" ht="12.75">
      <c r="A101" s="8"/>
      <c r="B101" s="538"/>
      <c r="C101" s="363"/>
      <c r="D101" s="124"/>
      <c r="E101" s="124"/>
      <c r="F101" s="31"/>
      <c r="G101" s="10"/>
      <c r="H101" s="11"/>
      <c r="I101" s="6"/>
      <c r="J101" s="307"/>
      <c r="K101" s="124"/>
      <c r="L101" s="124"/>
      <c r="M101" s="31"/>
      <c r="N101" s="10"/>
      <c r="O101" s="11"/>
      <c r="P101" s="6"/>
      <c r="Q101" s="53"/>
      <c r="R101" s="124"/>
      <c r="S101" s="124"/>
      <c r="T101" s="31"/>
      <c r="U101" s="10"/>
      <c r="V101" s="6"/>
      <c r="W101" s="11"/>
      <c r="X101" s="50"/>
      <c r="Y101" s="124"/>
      <c r="Z101" s="6"/>
      <c r="AA101" s="10"/>
      <c r="AB101" s="11"/>
      <c r="AC101" s="11"/>
      <c r="AD101" s="53"/>
      <c r="AE101" s="124"/>
      <c r="AF101" s="248"/>
      <c r="AG101" s="13"/>
      <c r="AH101" s="13"/>
      <c r="AI101" s="11"/>
      <c r="AJ101" s="74"/>
      <c r="AK101" s="124"/>
      <c r="AL101" s="116"/>
      <c r="AM101" s="10"/>
      <c r="AN101" s="11"/>
      <c r="AO101" s="11"/>
      <c r="AP101" s="6"/>
      <c r="AQ101" s="67"/>
      <c r="AR101" s="50"/>
      <c r="AS101" s="50"/>
      <c r="AT101" s="63"/>
      <c r="AU101" s="12"/>
    </row>
    <row r="102" spans="1:47" s="18" customFormat="1" ht="12.75">
      <c r="A102" s="8"/>
      <c r="B102" s="860"/>
      <c r="C102" s="784"/>
      <c r="D102" s="125"/>
      <c r="E102" s="125"/>
      <c r="F102" s="365"/>
      <c r="G102" s="17"/>
      <c r="H102" s="19"/>
      <c r="J102" s="56"/>
      <c r="K102" s="125"/>
      <c r="L102" s="125"/>
      <c r="M102" s="365"/>
      <c r="N102" s="17"/>
      <c r="O102" s="19"/>
      <c r="Q102" s="56"/>
      <c r="R102" s="125"/>
      <c r="S102" s="125"/>
      <c r="T102" s="365"/>
      <c r="U102" s="17"/>
      <c r="W102" s="19"/>
      <c r="X102" s="51"/>
      <c r="Y102" s="125"/>
      <c r="AA102" s="17"/>
      <c r="AB102" s="19"/>
      <c r="AC102" s="19"/>
      <c r="AD102" s="56"/>
      <c r="AE102" s="125"/>
      <c r="AF102" s="532"/>
      <c r="AG102" s="21"/>
      <c r="AH102" s="21"/>
      <c r="AI102" s="19"/>
      <c r="AJ102" s="192"/>
      <c r="AK102" s="125"/>
      <c r="AL102" s="365"/>
      <c r="AM102" s="17"/>
      <c r="AN102" s="19"/>
      <c r="AO102" s="19"/>
      <c r="AQ102" s="92"/>
      <c r="AR102" s="51"/>
      <c r="AS102" s="51"/>
      <c r="AT102" s="64"/>
      <c r="AU102" s="20"/>
    </row>
    <row r="103" spans="1:47" s="6" customFormat="1" ht="12.75">
      <c r="A103" s="8"/>
      <c r="B103" s="538">
        <v>27</v>
      </c>
      <c r="C103" s="363" t="s">
        <v>137</v>
      </c>
      <c r="D103" s="124"/>
      <c r="E103" s="124"/>
      <c r="F103" s="31"/>
      <c r="G103" s="97"/>
      <c r="H103" s="94"/>
      <c r="I103" s="94"/>
      <c r="J103" s="96"/>
      <c r="K103" s="124" t="s">
        <v>137</v>
      </c>
      <c r="L103" s="124"/>
      <c r="M103" s="31" t="s">
        <v>152</v>
      </c>
      <c r="N103" s="10"/>
      <c r="O103" s="11"/>
      <c r="Q103" s="53"/>
      <c r="R103" s="124"/>
      <c r="S103" s="124"/>
      <c r="T103" s="31"/>
      <c r="U103" s="10"/>
      <c r="W103" s="11"/>
      <c r="X103" s="50"/>
      <c r="Y103" s="124"/>
      <c r="Z103" s="31"/>
      <c r="AA103" s="10"/>
      <c r="AB103" s="11"/>
      <c r="AC103" s="11"/>
      <c r="AD103" s="53"/>
      <c r="AE103" s="124"/>
      <c r="AF103" s="248"/>
      <c r="AG103" s="13"/>
      <c r="AH103" s="13"/>
      <c r="AI103" s="11"/>
      <c r="AJ103" s="74"/>
      <c r="AK103" s="124"/>
      <c r="AL103" s="116"/>
      <c r="AM103" s="10"/>
      <c r="AN103" s="11"/>
      <c r="AO103" s="11"/>
      <c r="AQ103" s="67"/>
      <c r="AR103" s="50"/>
      <c r="AS103" s="50"/>
      <c r="AT103" s="63"/>
      <c r="AU103" s="12"/>
    </row>
    <row r="104" spans="1:47" s="6" customFormat="1" ht="12.75">
      <c r="A104" s="8"/>
      <c r="B104" s="537"/>
      <c r="C104" s="363"/>
      <c r="D104" s="124"/>
      <c r="E104" s="124"/>
      <c r="F104" s="31"/>
      <c r="G104" s="10"/>
      <c r="H104" s="11"/>
      <c r="I104" s="11"/>
      <c r="J104" s="53"/>
      <c r="K104" s="124"/>
      <c r="L104" s="124"/>
      <c r="M104" s="31"/>
      <c r="N104" s="10"/>
      <c r="O104" s="11"/>
      <c r="Q104" s="53"/>
      <c r="R104" s="124"/>
      <c r="S104" s="124"/>
      <c r="T104" s="31"/>
      <c r="U104" s="10"/>
      <c r="W104" s="11"/>
      <c r="X104" s="50"/>
      <c r="Y104" s="124"/>
      <c r="Z104" s="31"/>
      <c r="AA104" s="10"/>
      <c r="AB104" s="11"/>
      <c r="AC104" s="11"/>
      <c r="AD104" s="53"/>
      <c r="AE104" s="124"/>
      <c r="AF104" s="248"/>
      <c r="AG104" s="13"/>
      <c r="AH104" s="13"/>
      <c r="AI104" s="11"/>
      <c r="AJ104" s="74"/>
      <c r="AK104" s="124"/>
      <c r="AL104" s="116"/>
      <c r="AM104" s="10"/>
      <c r="AN104" s="11"/>
      <c r="AO104" s="11"/>
      <c r="AQ104" s="67"/>
      <c r="AR104" s="50"/>
      <c r="AS104" s="50"/>
      <c r="AT104" s="63"/>
      <c r="AU104" s="12"/>
    </row>
    <row r="105" spans="1:47" s="6" customFormat="1" ht="12.75">
      <c r="A105" s="8"/>
      <c r="B105" s="860"/>
      <c r="C105" s="784"/>
      <c r="D105" s="125"/>
      <c r="E105" s="125"/>
      <c r="F105" s="365"/>
      <c r="G105" s="17"/>
      <c r="H105" s="19"/>
      <c r="I105" s="18"/>
      <c r="J105" s="56"/>
      <c r="K105" s="125"/>
      <c r="L105" s="125"/>
      <c r="M105" s="365"/>
      <c r="N105" s="17"/>
      <c r="O105" s="19"/>
      <c r="P105" s="18"/>
      <c r="Q105" s="56"/>
      <c r="R105" s="125"/>
      <c r="S105" s="125"/>
      <c r="T105" s="365"/>
      <c r="U105" s="17"/>
      <c r="V105" s="18"/>
      <c r="W105" s="19"/>
      <c r="X105" s="51"/>
      <c r="Y105" s="125"/>
      <c r="Z105" s="365"/>
      <c r="AA105" s="17"/>
      <c r="AB105" s="19"/>
      <c r="AC105" s="19"/>
      <c r="AD105" s="56"/>
      <c r="AE105" s="125"/>
      <c r="AF105" s="532"/>
      <c r="AG105" s="21"/>
      <c r="AH105" s="21"/>
      <c r="AI105" s="19"/>
      <c r="AJ105" s="192"/>
      <c r="AK105" s="125"/>
      <c r="AL105" s="365"/>
      <c r="AM105" s="17"/>
      <c r="AN105" s="19"/>
      <c r="AO105" s="19"/>
      <c r="AP105" s="18"/>
      <c r="AQ105" s="92"/>
      <c r="AR105" s="51"/>
      <c r="AS105" s="51"/>
      <c r="AT105" s="64"/>
      <c r="AU105" s="20"/>
    </row>
    <row r="106" spans="1:47" s="6" customFormat="1" ht="12.75">
      <c r="A106" s="874" t="s">
        <v>117</v>
      </c>
      <c r="B106" s="538">
        <v>28</v>
      </c>
      <c r="C106" s="363" t="s">
        <v>140</v>
      </c>
      <c r="D106" s="124"/>
      <c r="E106" s="124"/>
      <c r="F106" s="31"/>
      <c r="G106" s="10"/>
      <c r="H106" s="11"/>
      <c r="J106" s="53"/>
      <c r="K106" s="124"/>
      <c r="L106" s="124"/>
      <c r="M106" s="31"/>
      <c r="N106" s="10"/>
      <c r="O106" s="11"/>
      <c r="Q106" s="53"/>
      <c r="R106" s="124" t="s">
        <v>140</v>
      </c>
      <c r="S106" s="124"/>
      <c r="T106" s="1464" t="s">
        <v>702</v>
      </c>
      <c r="U106" s="10"/>
      <c r="W106" s="11"/>
      <c r="X106" s="50"/>
      <c r="Y106" s="124"/>
      <c r="Z106" s="31"/>
      <c r="AA106" s="10"/>
      <c r="AB106" s="11"/>
      <c r="AC106" s="11"/>
      <c r="AD106" s="53"/>
      <c r="AE106" s="124"/>
      <c r="AF106" s="248"/>
      <c r="AG106" s="13"/>
      <c r="AH106" s="13"/>
      <c r="AI106" s="11"/>
      <c r="AJ106" s="74"/>
      <c r="AK106" s="124"/>
      <c r="AL106" s="116"/>
      <c r="AM106" s="10"/>
      <c r="AN106" s="11"/>
      <c r="AO106" s="11"/>
      <c r="AQ106" s="67"/>
      <c r="AR106" s="50"/>
      <c r="AS106" s="50"/>
      <c r="AT106" s="63"/>
      <c r="AU106" s="12"/>
    </row>
    <row r="107" spans="1:47" s="6" customFormat="1" ht="12.75">
      <c r="A107" s="8"/>
      <c r="B107" s="537"/>
      <c r="C107" s="363"/>
      <c r="D107" s="124"/>
      <c r="E107" s="124"/>
      <c r="F107" s="31"/>
      <c r="G107" s="10"/>
      <c r="H107" s="11"/>
      <c r="J107" s="53"/>
      <c r="K107" s="124"/>
      <c r="L107" s="124"/>
      <c r="M107" s="31"/>
      <c r="N107" s="10"/>
      <c r="O107" s="11"/>
      <c r="Q107" s="53"/>
      <c r="R107" s="124"/>
      <c r="S107" s="124"/>
      <c r="T107" s="31"/>
      <c r="U107" s="10"/>
      <c r="W107" s="11"/>
      <c r="X107" s="50"/>
      <c r="Y107" s="124"/>
      <c r="Z107" s="31"/>
      <c r="AA107" s="10"/>
      <c r="AB107" s="11"/>
      <c r="AC107" s="11"/>
      <c r="AD107" s="53"/>
      <c r="AE107" s="124"/>
      <c r="AF107" s="248"/>
      <c r="AG107" s="13"/>
      <c r="AH107" s="13"/>
      <c r="AI107" s="11"/>
      <c r="AJ107" s="74"/>
      <c r="AK107" s="124"/>
      <c r="AL107" s="116"/>
      <c r="AM107" s="10"/>
      <c r="AN107" s="11"/>
      <c r="AO107" s="11"/>
      <c r="AQ107" s="67"/>
      <c r="AR107" s="50"/>
      <c r="AS107" s="50"/>
      <c r="AT107" s="63"/>
      <c r="AU107" s="12"/>
    </row>
    <row r="108" spans="1:47" s="6" customFormat="1" ht="12.75">
      <c r="A108" s="8"/>
      <c r="B108" s="860"/>
      <c r="C108" s="784"/>
      <c r="D108" s="125"/>
      <c r="E108" s="125"/>
      <c r="F108" s="365"/>
      <c r="G108" s="17"/>
      <c r="H108" s="19"/>
      <c r="I108" s="18"/>
      <c r="J108" s="56"/>
      <c r="K108" s="125"/>
      <c r="L108" s="125"/>
      <c r="M108" s="365"/>
      <c r="N108" s="17"/>
      <c r="O108" s="19"/>
      <c r="P108" s="18"/>
      <c r="Q108" s="56"/>
      <c r="R108" s="125"/>
      <c r="S108" s="125"/>
      <c r="T108" s="365"/>
      <c r="U108" s="17"/>
      <c r="V108" s="18"/>
      <c r="W108" s="19"/>
      <c r="X108" s="51"/>
      <c r="Y108" s="125"/>
      <c r="Z108" s="365"/>
      <c r="AA108" s="17"/>
      <c r="AB108" s="19"/>
      <c r="AC108" s="19"/>
      <c r="AD108" s="56"/>
      <c r="AE108" s="125"/>
      <c r="AF108" s="532"/>
      <c r="AG108" s="21"/>
      <c r="AH108" s="21"/>
      <c r="AI108" s="19"/>
      <c r="AJ108" s="192"/>
      <c r="AK108" s="125"/>
      <c r="AL108" s="365"/>
      <c r="AM108" s="17"/>
      <c r="AN108" s="19"/>
      <c r="AO108" s="19"/>
      <c r="AP108" s="18"/>
      <c r="AQ108" s="92"/>
      <c r="AR108" s="51"/>
      <c r="AS108" s="51"/>
      <c r="AT108" s="64"/>
      <c r="AU108" s="20"/>
    </row>
    <row r="109" spans="1:47" s="6" customFormat="1" ht="12.75">
      <c r="A109" s="1492" t="s">
        <v>117</v>
      </c>
      <c r="B109" s="538">
        <v>29</v>
      </c>
      <c r="C109" s="363" t="s">
        <v>142</v>
      </c>
      <c r="D109" s="124"/>
      <c r="E109" s="124"/>
      <c r="F109" s="31"/>
      <c r="G109" s="10"/>
      <c r="H109" s="11"/>
      <c r="J109" s="53"/>
      <c r="K109" s="124"/>
      <c r="L109" s="124"/>
      <c r="M109" s="31"/>
      <c r="N109" s="10"/>
      <c r="O109" s="11"/>
      <c r="Q109" s="53"/>
      <c r="R109" s="124"/>
      <c r="S109" s="124"/>
      <c r="T109" s="31"/>
      <c r="U109" s="10"/>
      <c r="W109" s="11"/>
      <c r="X109" s="50"/>
      <c r="Y109" s="124" t="s">
        <v>142</v>
      </c>
      <c r="Z109" s="31" t="s">
        <v>552</v>
      </c>
      <c r="AA109" s="551" t="s">
        <v>166</v>
      </c>
      <c r="AB109" s="552"/>
      <c r="AC109" s="552"/>
      <c r="AD109" s="986"/>
      <c r="AE109" s="124"/>
      <c r="AF109" s="248"/>
      <c r="AG109" s="13"/>
      <c r="AH109" s="13"/>
      <c r="AI109" s="11"/>
      <c r="AJ109" s="74"/>
      <c r="AK109" s="124"/>
      <c r="AL109" s="116"/>
      <c r="AM109" s="10"/>
      <c r="AN109" s="11"/>
      <c r="AO109" s="11"/>
      <c r="AQ109" s="67"/>
      <c r="AR109" s="50"/>
      <c r="AS109" s="50"/>
      <c r="AT109" s="63"/>
      <c r="AU109" s="12"/>
    </row>
    <row r="110" spans="1:47" s="6" customFormat="1" ht="12.75">
      <c r="A110" s="8"/>
      <c r="B110" s="537"/>
      <c r="C110" s="363"/>
      <c r="D110" s="124"/>
      <c r="E110" s="124"/>
      <c r="F110" s="31"/>
      <c r="G110" s="10"/>
      <c r="H110" s="11"/>
      <c r="J110" s="53"/>
      <c r="K110" s="124"/>
      <c r="L110" s="124"/>
      <c r="M110" s="31"/>
      <c r="N110" s="10"/>
      <c r="O110" s="11"/>
      <c r="Q110" s="53"/>
      <c r="R110" s="124"/>
      <c r="S110" s="124"/>
      <c r="T110" s="31"/>
      <c r="U110" s="10"/>
      <c r="W110" s="11"/>
      <c r="X110" s="50"/>
      <c r="Y110" s="124"/>
      <c r="Z110" s="31"/>
      <c r="AA110" s="551" t="s">
        <v>78</v>
      </c>
      <c r="AB110" s="552" t="s">
        <v>411</v>
      </c>
      <c r="AC110" s="552">
        <v>12</v>
      </c>
      <c r="AD110" s="986">
        <v>150</v>
      </c>
      <c r="AE110" s="124"/>
      <c r="AF110" s="248"/>
      <c r="AG110" s="13"/>
      <c r="AH110" s="13"/>
      <c r="AI110" s="11"/>
      <c r="AJ110" s="74"/>
      <c r="AK110" s="124"/>
      <c r="AL110" s="116"/>
      <c r="AM110" s="10"/>
      <c r="AN110" s="11"/>
      <c r="AO110" s="11"/>
      <c r="AQ110" s="67"/>
      <c r="AR110" s="50"/>
      <c r="AS110" s="50"/>
      <c r="AT110" s="63"/>
      <c r="AU110" s="12"/>
    </row>
    <row r="111" spans="1:47" s="6" customFormat="1" ht="12.75">
      <c r="A111" s="1135"/>
      <c r="B111" s="860"/>
      <c r="C111" s="784"/>
      <c r="D111" s="125"/>
      <c r="E111" s="125"/>
      <c r="F111" s="532"/>
      <c r="G111" s="17"/>
      <c r="H111" s="19"/>
      <c r="I111" s="18"/>
      <c r="J111" s="56"/>
      <c r="K111" s="125"/>
      <c r="L111" s="125"/>
      <c r="M111" s="365"/>
      <c r="N111" s="17"/>
      <c r="O111" s="19"/>
      <c r="P111" s="18"/>
      <c r="Q111" s="56"/>
      <c r="R111" s="125"/>
      <c r="S111" s="125"/>
      <c r="T111" s="365"/>
      <c r="U111" s="17"/>
      <c r="V111" s="18"/>
      <c r="W111" s="19"/>
      <c r="X111" s="51"/>
      <c r="Y111" s="125"/>
      <c r="Z111" s="365"/>
      <c r="AA111" s="17"/>
      <c r="AB111" s="19"/>
      <c r="AC111" s="19"/>
      <c r="AD111" s="56"/>
      <c r="AE111" s="125"/>
      <c r="AF111" s="532"/>
      <c r="AG111" s="21"/>
      <c r="AH111" s="21"/>
      <c r="AI111" s="19"/>
      <c r="AJ111" s="192"/>
      <c r="AK111" s="125"/>
      <c r="AL111" s="365"/>
      <c r="AM111" s="17"/>
      <c r="AN111" s="19"/>
      <c r="AO111" s="19"/>
      <c r="AP111" s="18"/>
      <c r="AQ111" s="92"/>
      <c r="AR111" s="51"/>
      <c r="AS111" s="51"/>
      <c r="AT111" s="64"/>
      <c r="AU111" s="20"/>
    </row>
    <row r="112" spans="1:47" s="3" customFormat="1" ht="12.75">
      <c r="A112" s="1135"/>
      <c r="B112" s="538">
        <v>30</v>
      </c>
      <c r="C112" s="363" t="s">
        <v>144</v>
      </c>
      <c r="D112" s="124" t="s">
        <v>144</v>
      </c>
      <c r="E112" s="284"/>
      <c r="F112" s="1153" t="s">
        <v>556</v>
      </c>
      <c r="G112" s="377" t="s">
        <v>520</v>
      </c>
      <c r="H112" s="378"/>
      <c r="I112" s="2000"/>
      <c r="J112" s="2001"/>
      <c r="K112" s="201" t="s">
        <v>144</v>
      </c>
      <c r="L112" s="201"/>
      <c r="M112" s="31" t="s">
        <v>546</v>
      </c>
      <c r="N112" s="607" t="s">
        <v>290</v>
      </c>
      <c r="O112" s="608" t="s">
        <v>135</v>
      </c>
      <c r="P112" s="615">
        <v>24</v>
      </c>
      <c r="Q112" s="981">
        <v>250</v>
      </c>
      <c r="R112" s="124"/>
      <c r="S112" s="124"/>
      <c r="T112" s="31"/>
      <c r="U112" s="10"/>
      <c r="V112" s="6"/>
      <c r="W112" s="11"/>
      <c r="X112" s="50"/>
      <c r="Y112" s="124"/>
      <c r="Z112" s="31"/>
      <c r="AA112" s="10"/>
      <c r="AB112" s="11"/>
      <c r="AC112" s="11"/>
      <c r="AD112" s="53"/>
      <c r="AE112" s="124"/>
      <c r="AF112" s="248"/>
      <c r="AG112" s="13"/>
      <c r="AH112" s="13"/>
      <c r="AI112" s="11"/>
      <c r="AJ112" s="74"/>
      <c r="AK112" s="124" t="s">
        <v>144</v>
      </c>
      <c r="AL112" s="534" t="s">
        <v>246</v>
      </c>
      <c r="AM112" s="15" t="s">
        <v>248</v>
      </c>
      <c r="AN112" s="11" t="s">
        <v>145</v>
      </c>
      <c r="AO112" s="11">
        <v>16</v>
      </c>
      <c r="AP112" s="6" t="s">
        <v>106</v>
      </c>
      <c r="AQ112" s="202"/>
      <c r="AR112" s="54"/>
      <c r="AS112" s="50"/>
      <c r="AT112" s="65"/>
      <c r="AU112" s="168"/>
    </row>
    <row r="113" spans="1:47" s="3" customFormat="1" ht="12.75">
      <c r="A113" s="1135"/>
      <c r="B113" s="538"/>
      <c r="C113" s="363"/>
      <c r="D113" s="284"/>
      <c r="E113" s="284"/>
      <c r="F113" s="1151" t="s">
        <v>268</v>
      </c>
      <c r="G113" s="377" t="s">
        <v>570</v>
      </c>
      <c r="H113" s="378" t="s">
        <v>410</v>
      </c>
      <c r="I113" s="2000">
        <v>16</v>
      </c>
      <c r="J113" s="664">
        <v>1000</v>
      </c>
      <c r="K113" s="124"/>
      <c r="L113" s="124"/>
      <c r="M113" s="31"/>
      <c r="N113" s="646" t="s">
        <v>194</v>
      </c>
      <c r="O113" s="1515" t="s">
        <v>411</v>
      </c>
      <c r="P113" s="653">
        <v>15</v>
      </c>
      <c r="Q113" s="642">
        <v>200</v>
      </c>
      <c r="R113" s="124"/>
      <c r="S113" s="124"/>
      <c r="T113" s="31"/>
      <c r="U113" s="10"/>
      <c r="V113" s="6"/>
      <c r="W113" s="11"/>
      <c r="X113" s="50"/>
      <c r="Y113" s="124"/>
      <c r="Z113" s="31"/>
      <c r="AA113" s="10"/>
      <c r="AB113" s="11"/>
      <c r="AC113" s="11"/>
      <c r="AD113" s="53"/>
      <c r="AE113" s="124"/>
      <c r="AF113" s="248"/>
      <c r="AG113" s="13"/>
      <c r="AH113" s="13"/>
      <c r="AI113" s="11"/>
      <c r="AJ113" s="74"/>
      <c r="AK113" s="124"/>
      <c r="AL113" s="248"/>
      <c r="AM113" s="15"/>
      <c r="AN113" s="11"/>
      <c r="AO113" s="11"/>
      <c r="AP113" s="6"/>
      <c r="AQ113" s="202"/>
      <c r="AR113" s="54"/>
      <c r="AS113" s="50"/>
      <c r="AT113" s="65"/>
      <c r="AU113" s="168"/>
    </row>
    <row r="114" spans="1:47" s="3" customFormat="1" ht="12.75">
      <c r="A114" s="1135"/>
      <c r="B114" s="538"/>
      <c r="C114" s="363"/>
      <c r="D114" s="284"/>
      <c r="E114" s="284"/>
      <c r="F114" s="31"/>
      <c r="G114" s="830" t="s">
        <v>521</v>
      </c>
      <c r="H114" s="831" t="s">
        <v>410</v>
      </c>
      <c r="I114" s="2002">
        <v>12</v>
      </c>
      <c r="J114" s="832">
        <v>200</v>
      </c>
      <c r="K114" s="124"/>
      <c r="L114" s="124"/>
      <c r="M114" s="31"/>
      <c r="N114" s="547" t="s">
        <v>198</v>
      </c>
      <c r="O114" s="548" t="s">
        <v>411</v>
      </c>
      <c r="P114" s="549">
        <v>16</v>
      </c>
      <c r="Q114" s="550">
        <v>150</v>
      </c>
      <c r="R114" s="124"/>
      <c r="S114" s="124"/>
      <c r="T114" s="31"/>
      <c r="U114" s="10"/>
      <c r="V114" s="6"/>
      <c r="W114" s="11"/>
      <c r="X114" s="50"/>
      <c r="Y114" s="124"/>
      <c r="Z114" s="31"/>
      <c r="AA114" s="10"/>
      <c r="AB114" s="11"/>
      <c r="AC114" s="11"/>
      <c r="AD114" s="53"/>
      <c r="AE114" s="124"/>
      <c r="AF114" s="248"/>
      <c r="AG114" s="13"/>
      <c r="AH114" s="13"/>
      <c r="AI114" s="11"/>
      <c r="AJ114" s="74"/>
      <c r="AK114" s="124"/>
      <c r="AL114" s="248"/>
      <c r="AM114" s="15"/>
      <c r="AN114" s="11"/>
      <c r="AO114" s="11"/>
      <c r="AP114" s="6"/>
      <c r="AQ114" s="202"/>
      <c r="AR114" s="54"/>
      <c r="AS114" s="50"/>
      <c r="AT114" s="65"/>
      <c r="AU114" s="168"/>
    </row>
    <row r="115" spans="1:47" s="3" customFormat="1" ht="12.75">
      <c r="A115" s="1135"/>
      <c r="B115" s="538"/>
      <c r="C115" s="363"/>
      <c r="D115" s="284"/>
      <c r="E115" s="284"/>
      <c r="F115" s="31"/>
      <c r="G115" s="833" t="s">
        <v>522</v>
      </c>
      <c r="H115" s="831" t="s">
        <v>410</v>
      </c>
      <c r="I115" s="2002">
        <v>12</v>
      </c>
      <c r="J115" s="832">
        <v>200</v>
      </c>
      <c r="K115" s="124"/>
      <c r="L115" s="124"/>
      <c r="M115" s="31"/>
      <c r="N115" s="612" t="s">
        <v>187</v>
      </c>
      <c r="O115" s="613" t="s">
        <v>411</v>
      </c>
      <c r="P115" s="621">
        <v>22</v>
      </c>
      <c r="Q115" s="982">
        <v>150</v>
      </c>
      <c r="R115" s="124"/>
      <c r="S115" s="124"/>
      <c r="T115" s="31"/>
      <c r="U115" s="10"/>
      <c r="V115" s="6"/>
      <c r="W115" s="11"/>
      <c r="X115" s="50"/>
      <c r="Y115" s="124"/>
      <c r="Z115" s="31"/>
      <c r="AA115" s="10"/>
      <c r="AB115" s="11"/>
      <c r="AC115" s="11"/>
      <c r="AD115" s="53"/>
      <c r="AE115" s="124"/>
      <c r="AF115" s="248"/>
      <c r="AG115" s="13"/>
      <c r="AH115" s="13"/>
      <c r="AI115" s="11"/>
      <c r="AJ115" s="74"/>
      <c r="AK115" s="124"/>
      <c r="AL115" s="248"/>
      <c r="AM115" s="15"/>
      <c r="AN115" s="11"/>
      <c r="AO115" s="11"/>
      <c r="AP115" s="6"/>
      <c r="AQ115" s="202"/>
      <c r="AR115" s="54"/>
      <c r="AS115" s="50"/>
      <c r="AT115" s="65"/>
      <c r="AU115" s="168"/>
    </row>
    <row r="116" spans="1:47" s="3" customFormat="1" ht="12.75">
      <c r="A116" s="1135"/>
      <c r="B116" s="538"/>
      <c r="C116" s="363"/>
      <c r="D116" s="284"/>
      <c r="E116" s="284"/>
      <c r="F116" s="31"/>
      <c r="G116" s="830" t="s">
        <v>523</v>
      </c>
      <c r="H116" s="831" t="s">
        <v>410</v>
      </c>
      <c r="I116" s="2002">
        <v>16</v>
      </c>
      <c r="J116" s="832">
        <v>200</v>
      </c>
      <c r="K116" s="124"/>
      <c r="L116" s="124"/>
      <c r="M116" s="31"/>
      <c r="N116" s="652" t="s">
        <v>468</v>
      </c>
      <c r="O116" s="644"/>
      <c r="P116" s="647"/>
      <c r="Q116" s="645"/>
      <c r="R116" s="124"/>
      <c r="S116" s="124"/>
      <c r="T116" s="31"/>
      <c r="U116" s="10"/>
      <c r="V116" s="6"/>
      <c r="W116" s="11"/>
      <c r="X116" s="50"/>
      <c r="Y116" s="124"/>
      <c r="Z116" s="31"/>
      <c r="AA116" s="10"/>
      <c r="AB116" s="11"/>
      <c r="AC116" s="11"/>
      <c r="AD116" s="53"/>
      <c r="AE116" s="124"/>
      <c r="AF116" s="248"/>
      <c r="AG116" s="13"/>
      <c r="AH116" s="13"/>
      <c r="AI116" s="11"/>
      <c r="AJ116" s="74"/>
      <c r="AK116" s="124"/>
      <c r="AL116" s="248"/>
      <c r="AM116" s="15"/>
      <c r="AN116" s="11"/>
      <c r="AO116" s="11"/>
      <c r="AP116" s="6"/>
      <c r="AQ116" s="202"/>
      <c r="AR116" s="54"/>
      <c r="AS116" s="50"/>
      <c r="AT116" s="65"/>
      <c r="AU116" s="168"/>
    </row>
    <row r="117" spans="1:47" s="3" customFormat="1" ht="12.75">
      <c r="A117" s="1135"/>
      <c r="B117" s="538"/>
      <c r="C117" s="363"/>
      <c r="D117" s="284"/>
      <c r="E117" s="284"/>
      <c r="F117" s="31"/>
      <c r="G117" s="833" t="s">
        <v>524</v>
      </c>
      <c r="H117" s="831" t="s">
        <v>410</v>
      </c>
      <c r="I117" s="2002">
        <v>16</v>
      </c>
      <c r="J117" s="832">
        <v>200</v>
      </c>
      <c r="K117" s="124"/>
      <c r="L117" s="124"/>
      <c r="M117" s="31"/>
      <c r="N117" s="652" t="s">
        <v>136</v>
      </c>
      <c r="O117" s="644" t="s">
        <v>411</v>
      </c>
      <c r="P117" s="647">
        <v>15</v>
      </c>
      <c r="Q117" s="645">
        <v>125</v>
      </c>
      <c r="R117" s="124"/>
      <c r="S117" s="124"/>
      <c r="T117" s="31"/>
      <c r="U117" s="10"/>
      <c r="V117" s="6"/>
      <c r="W117" s="11"/>
      <c r="X117" s="50"/>
      <c r="Y117" s="124"/>
      <c r="Z117" s="31"/>
      <c r="AA117" s="10"/>
      <c r="AB117" s="11"/>
      <c r="AC117" s="11"/>
      <c r="AD117" s="53"/>
      <c r="AE117" s="124"/>
      <c r="AF117" s="248"/>
      <c r="AG117" s="13"/>
      <c r="AH117" s="13"/>
      <c r="AI117" s="11"/>
      <c r="AJ117" s="74"/>
      <c r="AK117" s="124"/>
      <c r="AL117" s="248"/>
      <c r="AM117" s="15"/>
      <c r="AN117" s="11"/>
      <c r="AO117" s="11"/>
      <c r="AP117" s="6"/>
      <c r="AQ117" s="202"/>
      <c r="AR117" s="54"/>
      <c r="AS117" s="50"/>
      <c r="AT117" s="65"/>
      <c r="AU117" s="168"/>
    </row>
    <row r="118" spans="1:47" s="3" customFormat="1" ht="12.75">
      <c r="A118" s="1135"/>
      <c r="B118" s="538"/>
      <c r="C118" s="363"/>
      <c r="D118" s="284"/>
      <c r="E118" s="284"/>
      <c r="F118" s="31"/>
      <c r="G118" s="830" t="s">
        <v>525</v>
      </c>
      <c r="H118" s="831" t="s">
        <v>410</v>
      </c>
      <c r="I118" s="2002">
        <v>19</v>
      </c>
      <c r="J118" s="832">
        <v>200</v>
      </c>
      <c r="K118" s="124"/>
      <c r="L118" s="124"/>
      <c r="M118" s="31"/>
      <c r="N118" s="612"/>
      <c r="O118" s="613"/>
      <c r="P118" s="621"/>
      <c r="Q118" s="982"/>
      <c r="R118" s="124"/>
      <c r="S118" s="124"/>
      <c r="T118" s="31"/>
      <c r="U118" s="10"/>
      <c r="V118" s="6"/>
      <c r="W118" s="11"/>
      <c r="X118" s="50"/>
      <c r="Y118" s="124"/>
      <c r="Z118" s="31"/>
      <c r="AA118" s="10"/>
      <c r="AB118" s="11"/>
      <c r="AC118" s="11"/>
      <c r="AD118" s="53"/>
      <c r="AE118" s="124"/>
      <c r="AF118" s="248"/>
      <c r="AG118" s="13"/>
      <c r="AH118" s="13"/>
      <c r="AI118" s="11"/>
      <c r="AJ118" s="74"/>
      <c r="AK118" s="124"/>
      <c r="AL118" s="248"/>
      <c r="AM118" s="15"/>
      <c r="AN118" s="11"/>
      <c r="AO118" s="11"/>
      <c r="AP118" s="6"/>
      <c r="AQ118" s="202"/>
      <c r="AR118" s="54"/>
      <c r="AS118" s="50"/>
      <c r="AT118" s="65"/>
      <c r="AU118" s="168"/>
    </row>
    <row r="119" spans="1:47" s="3" customFormat="1" ht="12.75">
      <c r="A119" s="1135"/>
      <c r="B119" s="538"/>
      <c r="C119" s="363"/>
      <c r="D119" s="284"/>
      <c r="E119" s="284"/>
      <c r="F119" s="31"/>
      <c r="G119" s="833" t="s">
        <v>526</v>
      </c>
      <c r="H119" s="831" t="s">
        <v>410</v>
      </c>
      <c r="I119" s="2002">
        <v>19</v>
      </c>
      <c r="J119" s="1491">
        <v>200</v>
      </c>
      <c r="K119" s="124"/>
      <c r="L119" s="124"/>
      <c r="M119" s="31"/>
      <c r="N119" s="612"/>
      <c r="O119" s="613"/>
      <c r="P119" s="621"/>
      <c r="Q119" s="982"/>
      <c r="R119" s="124"/>
      <c r="S119" s="124"/>
      <c r="T119" s="31"/>
      <c r="U119" s="10"/>
      <c r="V119" s="6"/>
      <c r="W119" s="11"/>
      <c r="X119" s="50"/>
      <c r="Y119" s="124"/>
      <c r="Z119" s="31"/>
      <c r="AA119" s="10"/>
      <c r="AB119" s="11"/>
      <c r="AC119" s="11"/>
      <c r="AD119" s="53"/>
      <c r="AE119" s="124"/>
      <c r="AF119" s="248"/>
      <c r="AG119" s="13"/>
      <c r="AH119" s="13"/>
      <c r="AI119" s="11"/>
      <c r="AJ119" s="74"/>
      <c r="AK119" s="124"/>
      <c r="AL119" s="248"/>
      <c r="AM119" s="15"/>
      <c r="AN119" s="11"/>
      <c r="AO119" s="11"/>
      <c r="AP119" s="6"/>
      <c r="AQ119" s="202"/>
      <c r="AR119" s="54"/>
      <c r="AS119" s="50"/>
      <c r="AT119" s="65"/>
      <c r="AU119" s="168"/>
    </row>
    <row r="120" spans="1:47" s="3" customFormat="1" ht="12.75">
      <c r="A120" s="1135"/>
      <c r="B120" s="538"/>
      <c r="C120" s="363"/>
      <c r="D120" s="284"/>
      <c r="E120" s="284"/>
      <c r="F120" s="31"/>
      <c r="G120" s="834" t="s">
        <v>527</v>
      </c>
      <c r="H120" s="835" t="s">
        <v>410</v>
      </c>
      <c r="I120" s="2003">
        <v>12</v>
      </c>
      <c r="J120" s="836">
        <v>200</v>
      </c>
      <c r="K120" s="124"/>
      <c r="L120" s="124"/>
      <c r="M120" s="31"/>
      <c r="N120" s="612"/>
      <c r="O120" s="613"/>
      <c r="P120" s="621"/>
      <c r="Q120" s="982"/>
      <c r="R120" s="124"/>
      <c r="S120" s="124"/>
      <c r="T120" s="31"/>
      <c r="U120" s="10"/>
      <c r="V120" s="6"/>
      <c r="W120" s="11"/>
      <c r="X120" s="50"/>
      <c r="Y120" s="124"/>
      <c r="Z120" s="31"/>
      <c r="AA120" s="10"/>
      <c r="AB120" s="11"/>
      <c r="AC120" s="11"/>
      <c r="AD120" s="53"/>
      <c r="AE120" s="124"/>
      <c r="AF120" s="248"/>
      <c r="AG120" s="13"/>
      <c r="AH120" s="13"/>
      <c r="AI120" s="11"/>
      <c r="AJ120" s="74"/>
      <c r="AK120" s="124"/>
      <c r="AL120" s="248"/>
      <c r="AM120" s="15"/>
      <c r="AN120" s="11"/>
      <c r="AO120" s="11"/>
      <c r="AP120" s="6"/>
      <c r="AQ120" s="202"/>
      <c r="AR120" s="54"/>
      <c r="AS120" s="50"/>
      <c r="AT120" s="65"/>
      <c r="AU120" s="168"/>
    </row>
    <row r="121" spans="1:47" s="3" customFormat="1" ht="12.75">
      <c r="A121" s="1135"/>
      <c r="B121" s="538"/>
      <c r="C121" s="363"/>
      <c r="D121" s="124"/>
      <c r="E121" s="124"/>
      <c r="F121" s="31"/>
      <c r="G121" s="837" t="s">
        <v>565</v>
      </c>
      <c r="H121" s="838"/>
      <c r="I121" s="2004"/>
      <c r="J121" s="839"/>
      <c r="K121" s="124"/>
      <c r="L121" s="124"/>
      <c r="M121" s="31"/>
      <c r="N121" s="652"/>
      <c r="O121" s="644"/>
      <c r="P121" s="647"/>
      <c r="Q121" s="645"/>
      <c r="R121" s="124"/>
      <c r="S121" s="124"/>
      <c r="T121" s="31"/>
      <c r="U121" s="10"/>
      <c r="V121" s="6"/>
      <c r="W121" s="11"/>
      <c r="X121" s="50"/>
      <c r="Y121" s="124"/>
      <c r="Z121" s="31"/>
      <c r="AA121" s="10"/>
      <c r="AB121" s="11"/>
      <c r="AC121" s="11"/>
      <c r="AD121" s="53"/>
      <c r="AE121" s="124"/>
      <c r="AF121" s="248"/>
      <c r="AG121" s="13"/>
      <c r="AH121" s="13"/>
      <c r="AI121" s="11"/>
      <c r="AJ121" s="74"/>
      <c r="AK121" s="124"/>
      <c r="AL121" s="248"/>
      <c r="AM121" s="10"/>
      <c r="AN121" s="11"/>
      <c r="AO121" s="11"/>
      <c r="AP121" s="6"/>
      <c r="AQ121" s="202"/>
      <c r="AR121" s="54"/>
      <c r="AS121" s="50"/>
      <c r="AT121" s="65"/>
      <c r="AU121" s="168"/>
    </row>
    <row r="122" spans="1:47" s="18" customFormat="1" ht="12.75">
      <c r="A122" s="1135"/>
      <c r="B122" s="860"/>
      <c r="C122" s="784"/>
      <c r="D122" s="125"/>
      <c r="E122" s="125"/>
      <c r="F122" s="540"/>
      <c r="G122" s="2005" t="s">
        <v>566</v>
      </c>
      <c r="H122" s="2006" t="s">
        <v>410</v>
      </c>
      <c r="I122" s="2007">
        <v>12</v>
      </c>
      <c r="J122" s="2008">
        <v>200</v>
      </c>
      <c r="K122" s="125"/>
      <c r="L122" s="125"/>
      <c r="M122" s="365"/>
      <c r="N122" s="654"/>
      <c r="O122" s="655"/>
      <c r="P122" s="663"/>
      <c r="Q122" s="656"/>
      <c r="R122" s="125"/>
      <c r="S122" s="125"/>
      <c r="T122" s="532"/>
      <c r="U122" s="17"/>
      <c r="W122" s="19"/>
      <c r="X122" s="51"/>
      <c r="Y122" s="125"/>
      <c r="Z122" s="365"/>
      <c r="AA122" s="17"/>
      <c r="AB122" s="19"/>
      <c r="AC122" s="19"/>
      <c r="AD122" s="56"/>
      <c r="AE122" s="125"/>
      <c r="AF122" s="532"/>
      <c r="AG122" s="21"/>
      <c r="AH122" s="21"/>
      <c r="AI122" s="19"/>
      <c r="AJ122" s="192"/>
      <c r="AK122" s="209"/>
      <c r="AL122" s="532"/>
      <c r="AM122" s="17"/>
      <c r="AN122" s="19"/>
      <c r="AO122" s="19"/>
      <c r="AP122" s="163"/>
      <c r="AQ122" s="92"/>
      <c r="AR122" s="51"/>
      <c r="AS122" s="51"/>
      <c r="AT122" s="64"/>
      <c r="AU122" s="20"/>
    </row>
    <row r="123" spans="1:47" s="6" customFormat="1" ht="12.75">
      <c r="A123" s="28"/>
      <c r="B123" s="14"/>
      <c r="D123" s="124"/>
      <c r="E123" s="124"/>
      <c r="F123" s="31"/>
      <c r="G123" s="40"/>
      <c r="K123" s="201"/>
      <c r="L123" s="201"/>
      <c r="M123" s="31"/>
      <c r="N123" s="40"/>
      <c r="R123" s="124"/>
      <c r="S123" s="124"/>
      <c r="T123" s="31"/>
      <c r="U123" s="40"/>
      <c r="Y123" s="124"/>
      <c r="AA123" s="40"/>
      <c r="AE123" s="124"/>
      <c r="AF123" s="31"/>
      <c r="AJ123" s="74"/>
      <c r="AK123" s="124"/>
      <c r="AL123" s="31"/>
      <c r="AM123" s="40"/>
      <c r="AU123" s="12"/>
    </row>
    <row r="124" spans="1:47" ht="18">
      <c r="A124" s="159"/>
      <c r="B124" s="1603"/>
      <c r="C124" s="115"/>
      <c r="D124" s="31"/>
      <c r="E124" s="31"/>
      <c r="F124" s="1278" t="s">
        <v>709</v>
      </c>
      <c r="G124" s="39"/>
      <c r="H124" s="31"/>
      <c r="I124" s="113"/>
      <c r="J124" s="1302"/>
      <c r="K124" s="127"/>
      <c r="L124" s="127"/>
      <c r="M124" s="1466"/>
      <c r="N124" s="871"/>
      <c r="O124" s="764"/>
      <c r="P124" s="871"/>
      <c r="Q124" s="58"/>
      <c r="R124" s="124"/>
      <c r="S124" s="124"/>
      <c r="T124" s="58"/>
      <c r="U124" s="39"/>
      <c r="V124" s="1302"/>
      <c r="W124" s="6"/>
      <c r="X124" s="22"/>
      <c r="Y124" s="124"/>
      <c r="Z124" s="1278"/>
      <c r="AA124" s="39"/>
      <c r="AB124" s="6"/>
      <c r="AC124" s="22"/>
      <c r="AD124" s="22"/>
      <c r="AE124" s="124"/>
      <c r="AF124" s="39"/>
      <c r="AG124" s="22"/>
      <c r="AH124" s="22"/>
      <c r="AI124" s="22"/>
      <c r="AJ124" s="70"/>
      <c r="AK124" s="124"/>
      <c r="AL124" s="39"/>
      <c r="AO124" s="22"/>
      <c r="AP124" s="22"/>
      <c r="AQ124" s="22"/>
      <c r="AR124" s="22"/>
      <c r="AS124" s="22"/>
      <c r="AT124" s="22"/>
      <c r="AU124" s="218" t="s">
        <v>374</v>
      </c>
    </row>
    <row r="125" spans="1:47" ht="13.5" thickBot="1">
      <c r="A125" s="47"/>
      <c r="B125" s="7"/>
      <c r="C125" s="7"/>
      <c r="D125" s="129"/>
      <c r="E125" s="129"/>
      <c r="F125" s="26"/>
      <c r="G125" s="7"/>
      <c r="H125" s="5"/>
      <c r="I125" s="7"/>
      <c r="J125" s="7"/>
      <c r="K125" s="129"/>
      <c r="L125" s="129"/>
      <c r="M125" s="26"/>
      <c r="N125" s="7"/>
      <c r="O125" s="5"/>
      <c r="P125" s="7"/>
      <c r="Q125" s="7"/>
      <c r="R125" s="129"/>
      <c r="S125" s="129"/>
      <c r="T125" s="26"/>
      <c r="U125" s="7"/>
      <c r="V125" s="5"/>
      <c r="W125" s="7"/>
      <c r="X125" s="7"/>
      <c r="Y125" s="129"/>
      <c r="Z125" s="5"/>
      <c r="AA125" s="7"/>
      <c r="AB125" s="5"/>
      <c r="AC125" s="7"/>
      <c r="AD125" s="7"/>
      <c r="AE125" s="129"/>
      <c r="AF125" s="26"/>
      <c r="AG125" s="7"/>
      <c r="AH125" s="7"/>
      <c r="AI125" s="7"/>
      <c r="AJ125" s="71"/>
      <c r="AK125" s="129"/>
      <c r="AL125" s="26"/>
      <c r="AM125" s="7"/>
      <c r="AN125" s="5"/>
      <c r="AO125" s="7"/>
      <c r="AP125" s="7"/>
      <c r="AQ125" s="7"/>
      <c r="AR125" s="7"/>
      <c r="AS125" s="7"/>
      <c r="AT125" s="7"/>
      <c r="AU125" s="25"/>
    </row>
    <row r="126" ht="13.5" thickTop="1"/>
    <row r="127" spans="10:42" ht="12.75">
      <c r="J127" s="107"/>
      <c r="K127" s="221"/>
      <c r="L127" s="221"/>
      <c r="M127" s="337"/>
      <c r="N127" s="107"/>
      <c r="O127" s="108"/>
      <c r="P127" s="107"/>
      <c r="Q127" s="107"/>
      <c r="R127" s="221"/>
      <c r="S127" s="221"/>
      <c r="T127" s="337"/>
      <c r="U127" s="107"/>
      <c r="V127" s="108"/>
      <c r="W127" s="107"/>
      <c r="X127" s="107"/>
      <c r="Y127" s="221"/>
      <c r="Z127" s="108"/>
      <c r="AA127" s="107"/>
      <c r="AB127" s="108"/>
      <c r="AC127" s="107"/>
      <c r="AD127" s="107"/>
      <c r="AE127" s="221"/>
      <c r="AF127" s="337"/>
      <c r="AG127" s="107"/>
      <c r="AH127" s="107"/>
      <c r="AI127" s="107"/>
      <c r="AJ127" s="107"/>
      <c r="AK127" s="221"/>
      <c r="AP127" s="107"/>
    </row>
    <row r="129" spans="14:17" ht="12.75">
      <c r="N129" s="886"/>
      <c r="O129" s="653"/>
      <c r="P129" s="653"/>
      <c r="Q129" s="653"/>
    </row>
    <row r="130" spans="14:17" ht="12.75">
      <c r="N130" s="886"/>
      <c r="O130" s="653"/>
      <c r="P130" s="653"/>
      <c r="Q130" s="653"/>
    </row>
    <row r="159" spans="1:44" ht="12.75">
      <c r="A159" s="708"/>
      <c r="B159" s="708"/>
      <c r="C159" s="708"/>
      <c r="D159" s="709"/>
      <c r="E159" s="709"/>
      <c r="F159" s="710"/>
      <c r="G159" s="708"/>
      <c r="H159" s="711"/>
      <c r="I159" s="711"/>
      <c r="J159" s="711"/>
      <c r="K159" s="709"/>
      <c r="L159" s="709"/>
      <c r="M159" s="711"/>
      <c r="N159" s="709"/>
      <c r="O159" s="711"/>
      <c r="P159" s="711"/>
      <c r="Q159" s="711"/>
      <c r="R159" s="709"/>
      <c r="S159" s="709"/>
      <c r="T159" s="711"/>
      <c r="U159" s="709"/>
      <c r="V159" s="711"/>
      <c r="W159" s="711"/>
      <c r="X159" s="711"/>
      <c r="Y159" s="709"/>
      <c r="Z159" s="711"/>
      <c r="AA159" s="709"/>
      <c r="AB159" s="711"/>
      <c r="AC159" s="711"/>
      <c r="AD159" s="711"/>
      <c r="AE159" s="709"/>
      <c r="AF159" s="710"/>
      <c r="AG159" s="708"/>
      <c r="AH159" s="708"/>
      <c r="AI159" s="708"/>
      <c r="AJ159" s="758" t="s">
        <v>563</v>
      </c>
      <c r="AK159" s="709"/>
      <c r="AL159" s="710"/>
      <c r="AM159" s="708"/>
      <c r="AN159" s="709"/>
      <c r="AO159" s="708"/>
      <c r="AP159" s="708"/>
      <c r="AQ159" s="708"/>
      <c r="AR159" s="708"/>
    </row>
    <row r="160" spans="1:43" ht="12.75">
      <c r="A160" s="3"/>
      <c r="B160" s="3"/>
      <c r="C160" s="3"/>
      <c r="F160" s="116">
        <f aca="true" t="shared" si="0" ref="F160:F166">COUNTIF($D$5:$D$155,G160)</f>
        <v>0</v>
      </c>
      <c r="G160" s="3" t="s">
        <v>151</v>
      </c>
      <c r="I160" s="3"/>
      <c r="J160" s="216"/>
      <c r="M160" s="116">
        <f aca="true" t="shared" si="1" ref="M160:M166">COUNTIF($K$5:$K$155,N160)</f>
        <v>0</v>
      </c>
      <c r="N160" s="3" t="s">
        <v>151</v>
      </c>
      <c r="P160" s="3"/>
      <c r="Q160" s="3"/>
      <c r="T160" s="116">
        <f aca="true" t="shared" si="2" ref="T160:T166">COUNTIF($R$5:$R$155,U160)</f>
        <v>0</v>
      </c>
      <c r="U160" s="3" t="s">
        <v>151</v>
      </c>
      <c r="W160" s="3"/>
      <c r="X160" s="3"/>
      <c r="Z160" s="116">
        <f aca="true" t="shared" si="3" ref="Z160:Z166">COUNTIF($Y$5:$Y$155,AA160)</f>
        <v>1</v>
      </c>
      <c r="AA160" s="3" t="s">
        <v>151</v>
      </c>
      <c r="AC160" s="3"/>
      <c r="AD160" s="3"/>
      <c r="AF160" s="116">
        <f aca="true" t="shared" si="4" ref="AF160:AF166">COUNTIF($AE$5:$AE$155,AG160)</f>
        <v>3</v>
      </c>
      <c r="AG160" s="3" t="s">
        <v>151</v>
      </c>
      <c r="AH160" s="3"/>
      <c r="AI160" s="3"/>
      <c r="AJ160" s="757">
        <f>F160+M160+T160+Z160+AF160</f>
        <v>4</v>
      </c>
      <c r="AL160" s="116">
        <f aca="true" t="shared" si="5" ref="AL160:AL166">COUNTIF($AK$5:$AK$155,AM160)</f>
        <v>0</v>
      </c>
      <c r="AM160" s="3" t="s">
        <v>151</v>
      </c>
      <c r="AO160" s="3"/>
      <c r="AP160" s="3"/>
      <c r="AQ160" s="3"/>
    </row>
    <row r="161" spans="1:43" ht="12.75">
      <c r="A161" s="3"/>
      <c r="B161" s="3"/>
      <c r="C161" s="3"/>
      <c r="F161" s="116">
        <f t="shared" si="0"/>
        <v>0</v>
      </c>
      <c r="G161" s="3" t="s">
        <v>134</v>
      </c>
      <c r="I161" s="3"/>
      <c r="J161" s="216"/>
      <c r="M161" s="116">
        <f t="shared" si="1"/>
        <v>1</v>
      </c>
      <c r="N161" s="3" t="s">
        <v>134</v>
      </c>
      <c r="P161" s="3"/>
      <c r="Q161" s="3"/>
      <c r="T161" s="116">
        <f t="shared" si="2"/>
        <v>3</v>
      </c>
      <c r="U161" s="3" t="s">
        <v>134</v>
      </c>
      <c r="W161" s="3"/>
      <c r="X161" s="3"/>
      <c r="Z161" s="116">
        <f t="shared" si="3"/>
        <v>0</v>
      </c>
      <c r="AA161" s="3" t="s">
        <v>134</v>
      </c>
      <c r="AC161" s="3"/>
      <c r="AD161" s="3"/>
      <c r="AF161" s="116">
        <f t="shared" si="4"/>
        <v>0</v>
      </c>
      <c r="AG161" s="3" t="s">
        <v>134</v>
      </c>
      <c r="AH161" s="3"/>
      <c r="AI161" s="3"/>
      <c r="AJ161" s="757">
        <f aca="true" t="shared" si="6" ref="AJ161:AJ168">F161+M161+T161+Z161+AF161</f>
        <v>4</v>
      </c>
      <c r="AL161" s="116">
        <f t="shared" si="5"/>
        <v>0</v>
      </c>
      <c r="AM161" s="3" t="s">
        <v>134</v>
      </c>
      <c r="AO161" s="3"/>
      <c r="AP161" s="3"/>
      <c r="AQ161" s="3"/>
    </row>
    <row r="162" spans="1:43" ht="12.75">
      <c r="A162" s="3"/>
      <c r="B162" s="3"/>
      <c r="C162" s="3"/>
      <c r="F162" s="116">
        <f t="shared" si="0"/>
        <v>3</v>
      </c>
      <c r="G162" s="3" t="s">
        <v>137</v>
      </c>
      <c r="I162" s="3"/>
      <c r="J162" s="216"/>
      <c r="M162" s="116">
        <f t="shared" si="1"/>
        <v>1</v>
      </c>
      <c r="N162" s="3" t="s">
        <v>137</v>
      </c>
      <c r="P162" s="3"/>
      <c r="Q162" s="3"/>
      <c r="T162" s="116">
        <f t="shared" si="2"/>
        <v>0</v>
      </c>
      <c r="U162" s="3" t="s">
        <v>137</v>
      </c>
      <c r="W162" s="3"/>
      <c r="X162" s="3"/>
      <c r="Z162" s="116">
        <f t="shared" si="3"/>
        <v>0</v>
      </c>
      <c r="AA162" s="3" t="s">
        <v>137</v>
      </c>
      <c r="AC162" s="3"/>
      <c r="AD162" s="3"/>
      <c r="AF162" s="116">
        <f t="shared" si="4"/>
        <v>0</v>
      </c>
      <c r="AG162" s="3" t="s">
        <v>137</v>
      </c>
      <c r="AH162" s="3"/>
      <c r="AI162" s="3"/>
      <c r="AJ162" s="757">
        <f t="shared" si="6"/>
        <v>4</v>
      </c>
      <c r="AL162" s="116">
        <f t="shared" si="5"/>
        <v>0</v>
      </c>
      <c r="AM162" s="3" t="s">
        <v>137</v>
      </c>
      <c r="AO162" s="3"/>
      <c r="AP162" s="3"/>
      <c r="AQ162" s="3"/>
    </row>
    <row r="163" spans="1:43" ht="12.75">
      <c r="A163" s="3"/>
      <c r="B163" s="3"/>
      <c r="C163" s="3"/>
      <c r="F163" s="116">
        <f t="shared" si="0"/>
        <v>0</v>
      </c>
      <c r="G163" s="3" t="s">
        <v>140</v>
      </c>
      <c r="I163" s="3"/>
      <c r="J163" s="216"/>
      <c r="M163" s="116">
        <f t="shared" si="1"/>
        <v>0</v>
      </c>
      <c r="N163" s="3" t="s">
        <v>140</v>
      </c>
      <c r="P163" s="3"/>
      <c r="Q163" s="3"/>
      <c r="T163" s="116">
        <f t="shared" si="2"/>
        <v>4</v>
      </c>
      <c r="U163" s="3" t="s">
        <v>140</v>
      </c>
      <c r="W163" s="3"/>
      <c r="X163" s="3"/>
      <c r="Z163" s="116">
        <f t="shared" si="3"/>
        <v>0</v>
      </c>
      <c r="AA163" s="3" t="s">
        <v>140</v>
      </c>
      <c r="AC163" s="3"/>
      <c r="AD163" s="3"/>
      <c r="AF163" s="116">
        <f t="shared" si="4"/>
        <v>0</v>
      </c>
      <c r="AG163" s="3" t="s">
        <v>140</v>
      </c>
      <c r="AH163" s="3"/>
      <c r="AI163" s="3"/>
      <c r="AJ163" s="757">
        <f t="shared" si="6"/>
        <v>4</v>
      </c>
      <c r="AL163" s="116">
        <f t="shared" si="5"/>
        <v>0</v>
      </c>
      <c r="AM163" s="3" t="s">
        <v>140</v>
      </c>
      <c r="AO163" s="3"/>
      <c r="AP163" s="3"/>
      <c r="AQ163" s="3"/>
    </row>
    <row r="164" spans="1:43" ht="12.75">
      <c r="A164" s="3"/>
      <c r="B164" s="3"/>
      <c r="C164" s="3"/>
      <c r="F164" s="116">
        <f t="shared" si="0"/>
        <v>1</v>
      </c>
      <c r="G164" s="3" t="s">
        <v>142</v>
      </c>
      <c r="I164" s="3"/>
      <c r="J164" s="216"/>
      <c r="M164" s="116">
        <f t="shared" si="1"/>
        <v>0</v>
      </c>
      <c r="N164" s="3" t="s">
        <v>142</v>
      </c>
      <c r="P164" s="3"/>
      <c r="Q164" s="3"/>
      <c r="T164" s="116">
        <f t="shared" si="2"/>
        <v>0</v>
      </c>
      <c r="U164" s="3" t="s">
        <v>142</v>
      </c>
      <c r="W164" s="3"/>
      <c r="X164" s="3"/>
      <c r="Z164" s="116">
        <f t="shared" si="3"/>
        <v>5</v>
      </c>
      <c r="AA164" s="3" t="s">
        <v>142</v>
      </c>
      <c r="AC164" s="3"/>
      <c r="AD164" s="3"/>
      <c r="AF164" s="116">
        <f t="shared" si="4"/>
        <v>0</v>
      </c>
      <c r="AG164" s="3" t="s">
        <v>142</v>
      </c>
      <c r="AH164" s="3"/>
      <c r="AI164" s="3"/>
      <c r="AJ164" s="757">
        <f t="shared" si="6"/>
        <v>6</v>
      </c>
      <c r="AL164" s="116">
        <f t="shared" si="5"/>
        <v>0</v>
      </c>
      <c r="AM164" s="3" t="s">
        <v>142</v>
      </c>
      <c r="AO164" s="3"/>
      <c r="AP164" s="3"/>
      <c r="AQ164" s="3"/>
    </row>
    <row r="165" spans="1:43" ht="12.75">
      <c r="A165" s="3"/>
      <c r="B165" s="3"/>
      <c r="C165" s="3"/>
      <c r="F165" s="116">
        <f t="shared" si="0"/>
        <v>4</v>
      </c>
      <c r="G165" s="3" t="s">
        <v>144</v>
      </c>
      <c r="I165" s="3"/>
      <c r="J165" s="216"/>
      <c r="M165" s="116">
        <f t="shared" si="1"/>
        <v>5</v>
      </c>
      <c r="N165" s="3" t="s">
        <v>144</v>
      </c>
      <c r="P165" s="3"/>
      <c r="Q165" s="3"/>
      <c r="T165" s="116">
        <f t="shared" si="2"/>
        <v>1</v>
      </c>
      <c r="U165" s="3" t="s">
        <v>144</v>
      </c>
      <c r="W165" s="3"/>
      <c r="X165" s="3"/>
      <c r="Z165" s="116">
        <f t="shared" si="3"/>
        <v>0</v>
      </c>
      <c r="AA165" s="3" t="s">
        <v>144</v>
      </c>
      <c r="AC165" s="3"/>
      <c r="AD165" s="3"/>
      <c r="AF165" s="116">
        <f t="shared" si="4"/>
        <v>0</v>
      </c>
      <c r="AG165" s="3" t="s">
        <v>144</v>
      </c>
      <c r="AH165" s="3"/>
      <c r="AI165" s="3"/>
      <c r="AJ165" s="757">
        <f t="shared" si="6"/>
        <v>10</v>
      </c>
      <c r="AL165" s="116">
        <f t="shared" si="5"/>
        <v>6</v>
      </c>
      <c r="AM165" s="3" t="s">
        <v>144</v>
      </c>
      <c r="AO165" s="3"/>
      <c r="AP165" s="3"/>
      <c r="AQ165" s="3"/>
    </row>
    <row r="166" spans="1:43" ht="12.75">
      <c r="A166" s="3"/>
      <c r="B166" s="3"/>
      <c r="C166" s="3"/>
      <c r="F166" s="116">
        <f t="shared" si="0"/>
        <v>1</v>
      </c>
      <c r="G166" s="3" t="s">
        <v>148</v>
      </c>
      <c r="I166" s="3"/>
      <c r="J166" s="216"/>
      <c r="M166" s="116">
        <f t="shared" si="1"/>
        <v>0</v>
      </c>
      <c r="N166" s="3" t="s">
        <v>148</v>
      </c>
      <c r="P166" s="3"/>
      <c r="Q166" s="3"/>
      <c r="T166" s="116">
        <f t="shared" si="2"/>
        <v>3</v>
      </c>
      <c r="U166" s="3" t="s">
        <v>148</v>
      </c>
      <c r="W166" s="3"/>
      <c r="X166" s="3"/>
      <c r="Z166" s="116">
        <f t="shared" si="3"/>
        <v>0</v>
      </c>
      <c r="AA166" s="3" t="s">
        <v>148</v>
      </c>
      <c r="AC166" s="3"/>
      <c r="AD166" s="3"/>
      <c r="AF166" s="116">
        <f t="shared" si="4"/>
        <v>0</v>
      </c>
      <c r="AG166" s="3" t="s">
        <v>148</v>
      </c>
      <c r="AH166" s="3"/>
      <c r="AI166" s="3"/>
      <c r="AJ166" s="757">
        <f t="shared" si="6"/>
        <v>4</v>
      </c>
      <c r="AL166" s="116">
        <f t="shared" si="5"/>
        <v>3</v>
      </c>
      <c r="AM166" s="3" t="s">
        <v>148</v>
      </c>
      <c r="AO166" s="3"/>
      <c r="AP166" s="3"/>
      <c r="AQ166" s="3"/>
    </row>
    <row r="167" spans="1:43" ht="12.75">
      <c r="A167" s="3"/>
      <c r="B167" s="3"/>
      <c r="C167" s="3"/>
      <c r="F167" s="116"/>
      <c r="G167" s="3"/>
      <c r="I167" s="3"/>
      <c r="J167" s="216"/>
      <c r="M167" s="116"/>
      <c r="N167" s="3"/>
      <c r="P167" s="3"/>
      <c r="Q167" s="3"/>
      <c r="T167" s="116"/>
      <c r="U167" s="3"/>
      <c r="W167" s="3"/>
      <c r="X167" s="3"/>
      <c r="Z167" s="116"/>
      <c r="AA167" s="3"/>
      <c r="AC167" s="3"/>
      <c r="AD167" s="3"/>
      <c r="AF167" s="116"/>
      <c r="AG167" s="3"/>
      <c r="AH167" s="3"/>
      <c r="AI167" s="3"/>
      <c r="AJ167" s="3"/>
      <c r="AL167" s="116"/>
      <c r="AM167" s="3"/>
      <c r="AO167" s="3"/>
      <c r="AP167" s="3"/>
      <c r="AQ167" s="3"/>
    </row>
    <row r="168" spans="1:43" ht="12.75">
      <c r="A168" s="3"/>
      <c r="B168" s="3"/>
      <c r="C168" s="3"/>
      <c r="F168" s="721">
        <f>SUM(F160:F166)</f>
        <v>9</v>
      </c>
      <c r="G168" s="721" t="s">
        <v>291</v>
      </c>
      <c r="H168" s="721"/>
      <c r="I168" s="722"/>
      <c r="J168" s="721"/>
      <c r="K168" s="722"/>
      <c r="L168" s="722"/>
      <c r="M168" s="721">
        <f>SUM(M160:M166)</f>
        <v>7</v>
      </c>
      <c r="N168" s="721" t="s">
        <v>291</v>
      </c>
      <c r="O168" s="722"/>
      <c r="P168" s="722"/>
      <c r="Q168" s="722"/>
      <c r="R168" s="722"/>
      <c r="S168" s="722"/>
      <c r="T168" s="721">
        <f>SUM(T160:T166)</f>
        <v>11</v>
      </c>
      <c r="U168" s="721" t="s">
        <v>291</v>
      </c>
      <c r="V168" s="722"/>
      <c r="W168" s="722"/>
      <c r="X168" s="722"/>
      <c r="Y168" s="722"/>
      <c r="Z168" s="721">
        <f>SUM(Z160:Z166)</f>
        <v>6</v>
      </c>
      <c r="AA168" s="721" t="s">
        <v>291</v>
      </c>
      <c r="AB168" s="722"/>
      <c r="AC168" s="722"/>
      <c r="AD168" s="722"/>
      <c r="AE168" s="722"/>
      <c r="AF168" s="721">
        <f>SUM(AF160:AF166)</f>
        <v>3</v>
      </c>
      <c r="AG168" s="721" t="s">
        <v>291</v>
      </c>
      <c r="AH168" s="722"/>
      <c r="AI168" s="722"/>
      <c r="AJ168" s="757">
        <f t="shared" si="6"/>
        <v>36</v>
      </c>
      <c r="AK168" s="722"/>
      <c r="AL168" s="721">
        <f>SUM(AL160:AL166)</f>
        <v>9</v>
      </c>
      <c r="AM168" s="721" t="s">
        <v>291</v>
      </c>
      <c r="AO168" s="3"/>
      <c r="AP168" s="116">
        <f>F168+M168+T168+Z168+AF168+AL168</f>
        <v>45</v>
      </c>
      <c r="AQ168" s="116" t="s">
        <v>557</v>
      </c>
    </row>
    <row r="169" spans="1:43" ht="12.75">
      <c r="A169" s="3"/>
      <c r="B169" s="3"/>
      <c r="C169" s="3"/>
      <c r="F169" s="116"/>
      <c r="G169" s="3"/>
      <c r="I169" s="3"/>
      <c r="J169" s="3"/>
      <c r="M169" s="116"/>
      <c r="N169" s="3"/>
      <c r="P169" s="3"/>
      <c r="Q169" s="3"/>
      <c r="T169" s="116"/>
      <c r="U169" s="3"/>
      <c r="W169" s="3"/>
      <c r="X169" s="3"/>
      <c r="Z169" s="116"/>
      <c r="AA169" s="3"/>
      <c r="AC169" s="3"/>
      <c r="AD169" s="3"/>
      <c r="AF169" s="116"/>
      <c r="AG169" s="3"/>
      <c r="AH169" s="3"/>
      <c r="AI169" s="3"/>
      <c r="AJ169" s="3"/>
      <c r="AL169" s="116"/>
      <c r="AM169" s="3"/>
      <c r="AO169" s="3"/>
      <c r="AP169" s="3"/>
      <c r="AQ169" s="3"/>
    </row>
    <row r="170" spans="1:43" ht="12.75">
      <c r="A170" s="3"/>
      <c r="B170" s="3"/>
      <c r="C170" s="3"/>
      <c r="F170" s="116"/>
      <c r="G170" s="3"/>
      <c r="I170" s="3"/>
      <c r="J170" s="3"/>
      <c r="M170" s="116"/>
      <c r="N170" s="3"/>
      <c r="P170" s="3"/>
      <c r="Q170" s="3"/>
      <c r="T170" s="116"/>
      <c r="U170" s="3"/>
      <c r="W170" s="3"/>
      <c r="X170" s="3"/>
      <c r="Z170" s="116"/>
      <c r="AA170" s="3"/>
      <c r="AC170" s="3"/>
      <c r="AD170" s="3"/>
      <c r="AF170" s="116"/>
      <c r="AG170" s="3"/>
      <c r="AH170" s="3"/>
      <c r="AI170" s="3"/>
      <c r="AJ170" s="3"/>
      <c r="AL170" s="116"/>
      <c r="AM170" s="3"/>
      <c r="AO170" s="3"/>
      <c r="AP170" s="3"/>
      <c r="AQ170" s="3"/>
    </row>
    <row r="171" spans="1:43" ht="12.75">
      <c r="A171" s="3"/>
      <c r="B171" s="3"/>
      <c r="C171" s="3"/>
      <c r="F171" s="116"/>
      <c r="G171" s="3"/>
      <c r="I171" s="3"/>
      <c r="J171" s="3"/>
      <c r="M171" s="116"/>
      <c r="N171" s="3"/>
      <c r="P171" s="3"/>
      <c r="Q171" s="3"/>
      <c r="T171" s="116"/>
      <c r="U171" s="3"/>
      <c r="W171" s="3"/>
      <c r="X171" s="3"/>
      <c r="Z171" s="116"/>
      <c r="AA171" s="3"/>
      <c r="AC171" s="3"/>
      <c r="AD171" s="3"/>
      <c r="AF171" s="116"/>
      <c r="AG171" s="3"/>
      <c r="AH171" s="3"/>
      <c r="AI171" s="3"/>
      <c r="AJ171" s="3"/>
      <c r="AL171" s="116"/>
      <c r="AM171" s="3"/>
      <c r="AO171" s="3"/>
      <c r="AP171" s="3"/>
      <c r="AQ171" s="3"/>
    </row>
    <row r="172" spans="1:43" ht="12.75">
      <c r="A172" s="3"/>
      <c r="B172" s="3"/>
      <c r="C172" s="3"/>
      <c r="F172" s="116">
        <f>COUNTIF($F$5:$F$155,G172)</f>
        <v>1</v>
      </c>
      <c r="G172" s="116" t="s">
        <v>554</v>
      </c>
      <c r="I172" s="3"/>
      <c r="J172" s="108"/>
      <c r="K172" s="221"/>
      <c r="L172" s="221"/>
      <c r="M172" s="116">
        <f>COUNTIF($M$5:$M$155,N172)</f>
        <v>1</v>
      </c>
      <c r="N172" s="160" t="s">
        <v>152</v>
      </c>
      <c r="O172" s="108"/>
      <c r="P172" s="108"/>
      <c r="Q172" s="108"/>
      <c r="R172" s="221"/>
      <c r="S172" s="221"/>
      <c r="T172" s="116">
        <f>COUNTIF($T$5:$T$155,U172)</f>
        <v>3</v>
      </c>
      <c r="U172" s="160" t="s">
        <v>321</v>
      </c>
      <c r="V172" s="108"/>
      <c r="W172" s="108"/>
      <c r="X172" s="108"/>
      <c r="Y172" s="221"/>
      <c r="Z172" s="116">
        <f>COUNTIF($Z$5:$Z$155,AA172)</f>
        <v>2</v>
      </c>
      <c r="AA172" s="116" t="s">
        <v>551</v>
      </c>
      <c r="AC172" s="3"/>
      <c r="AD172" s="108"/>
      <c r="AE172" s="221"/>
      <c r="AF172" s="116">
        <f>COUNTIF($AF$5:$AF$155,AG172)</f>
        <v>3</v>
      </c>
      <c r="AG172" s="160" t="s">
        <v>315</v>
      </c>
      <c r="AH172" s="108"/>
      <c r="AI172" s="108"/>
      <c r="AJ172" s="108"/>
      <c r="AK172" s="221"/>
      <c r="AL172" s="116">
        <f>COUNTIF($AL$5:$AL$155,AM172)</f>
        <v>2</v>
      </c>
      <c r="AM172" s="3" t="s">
        <v>150</v>
      </c>
      <c r="AO172" s="3"/>
      <c r="AP172" s="3"/>
      <c r="AQ172" s="3"/>
    </row>
    <row r="173" spans="1:43" ht="12.75">
      <c r="A173" s="3"/>
      <c r="B173" s="3"/>
      <c r="C173" s="3"/>
      <c r="F173" s="116">
        <f>COUNTIF($F$5:$F$155,G173)</f>
        <v>1</v>
      </c>
      <c r="G173" s="116" t="s">
        <v>555</v>
      </c>
      <c r="I173" s="3"/>
      <c r="J173" s="3"/>
      <c r="M173" s="116">
        <f>COUNTIF($M$5:$M$155,N173)</f>
        <v>0</v>
      </c>
      <c r="N173" s="116" t="s">
        <v>503</v>
      </c>
      <c r="P173" s="3"/>
      <c r="Q173" s="3"/>
      <c r="T173" s="116">
        <f>COUNTIF($T$5:$T$155,U173)</f>
        <v>2</v>
      </c>
      <c r="U173" s="116" t="s">
        <v>322</v>
      </c>
      <c r="W173" s="3"/>
      <c r="X173" s="3"/>
      <c r="Z173" s="116">
        <f>COUNTIF($Z$5:$Z$155,AA173)</f>
        <v>4</v>
      </c>
      <c r="AA173" s="116" t="s">
        <v>552</v>
      </c>
      <c r="AC173" s="3"/>
      <c r="AD173" s="3"/>
      <c r="AF173" s="116"/>
      <c r="AG173" s="3"/>
      <c r="AH173" s="3"/>
      <c r="AI173" s="3"/>
      <c r="AJ173" s="3"/>
      <c r="AL173" s="116">
        <f>COUNTIF($AL$5:$AL156,AM173)</f>
        <v>5</v>
      </c>
      <c r="AM173" s="3" t="s">
        <v>246</v>
      </c>
      <c r="AO173" s="3"/>
      <c r="AP173" s="3"/>
      <c r="AQ173" s="3"/>
    </row>
    <row r="174" spans="1:43" ht="12.75">
      <c r="A174" s="3"/>
      <c r="B174" s="3"/>
      <c r="C174" s="3"/>
      <c r="F174" s="116">
        <f>COUNTIF($F$5:$F$155,G174)</f>
        <v>3</v>
      </c>
      <c r="G174" s="116" t="s">
        <v>556</v>
      </c>
      <c r="I174" s="3"/>
      <c r="J174" s="3"/>
      <c r="M174" s="116">
        <f>COUNTIF($M$5:$M$155,N174)</f>
        <v>6</v>
      </c>
      <c r="N174" s="534" t="s">
        <v>546</v>
      </c>
      <c r="P174" s="3"/>
      <c r="Q174" s="3"/>
      <c r="T174" s="116">
        <f>COUNTIF($T$5:$T$155,U174)</f>
        <v>2</v>
      </c>
      <c r="U174" s="116" t="s">
        <v>397</v>
      </c>
      <c r="W174" s="3"/>
      <c r="X174" s="3"/>
      <c r="Z174" s="116"/>
      <c r="AA174" s="3"/>
      <c r="AC174" s="3"/>
      <c r="AD174" s="3"/>
      <c r="AF174" s="116"/>
      <c r="AG174" s="3"/>
      <c r="AH174" s="3"/>
      <c r="AI174" s="3"/>
      <c r="AJ174" s="3"/>
      <c r="AL174" s="116">
        <f>COUNTIF($AL$5:$AL156,AM174)</f>
        <v>2</v>
      </c>
      <c r="AM174" s="3" t="s">
        <v>325</v>
      </c>
      <c r="AO174" s="3"/>
      <c r="AP174" s="3"/>
      <c r="AQ174" s="3"/>
    </row>
    <row r="175" spans="1:43" ht="12.75">
      <c r="A175" s="3"/>
      <c r="B175" s="3"/>
      <c r="C175" s="3"/>
      <c r="F175" s="116">
        <f>COUNTIF($F$5:$F$155,"SCOT")</f>
        <v>4</v>
      </c>
      <c r="G175" s="116" t="s">
        <v>149</v>
      </c>
      <c r="I175" s="3"/>
      <c r="J175" s="3"/>
      <c r="M175" s="116"/>
      <c r="N175" s="116"/>
      <c r="P175" s="3"/>
      <c r="Q175" s="3"/>
      <c r="T175" s="116">
        <f>COUNTIF($T$5:$T$155,U175)</f>
        <v>2</v>
      </c>
      <c r="U175" s="116" t="s">
        <v>396</v>
      </c>
      <c r="W175" s="3"/>
      <c r="X175" s="3"/>
      <c r="Z175" s="116"/>
      <c r="AA175" s="3"/>
      <c r="AC175" s="3"/>
      <c r="AD175" s="3"/>
      <c r="AF175" s="116"/>
      <c r="AG175" s="3"/>
      <c r="AH175" s="3"/>
      <c r="AI175" s="3"/>
      <c r="AJ175" s="3"/>
      <c r="AL175" s="116"/>
      <c r="AM175" s="3"/>
      <c r="AO175" s="3"/>
      <c r="AP175" s="3"/>
      <c r="AQ175" s="3"/>
    </row>
    <row r="176" spans="1:43" ht="12.75">
      <c r="A176" s="3"/>
      <c r="B176" s="3"/>
      <c r="C176" s="3"/>
      <c r="F176" s="116"/>
      <c r="G176" s="3"/>
      <c r="I176" s="3"/>
      <c r="J176" s="3"/>
      <c r="M176" s="116"/>
      <c r="N176" s="3"/>
      <c r="P176" s="3"/>
      <c r="Q176" s="3"/>
      <c r="T176" s="116">
        <f>COUNTIF($T$5:$T$155,U176)</f>
        <v>2</v>
      </c>
      <c r="U176" s="1464" t="s">
        <v>702</v>
      </c>
      <c r="W176" s="3"/>
      <c r="X176" s="3"/>
      <c r="Z176" s="116"/>
      <c r="AA176" s="3"/>
      <c r="AC176" s="3"/>
      <c r="AD176" s="3"/>
      <c r="AF176" s="116"/>
      <c r="AG176" s="3"/>
      <c r="AH176" s="3"/>
      <c r="AI176" s="3"/>
      <c r="AJ176" s="3"/>
      <c r="AL176" s="1211"/>
      <c r="AM176" s="119"/>
      <c r="AO176" s="3"/>
      <c r="AP176" s="3"/>
      <c r="AQ176" s="3"/>
    </row>
    <row r="177" spans="1:43" ht="12.75">
      <c r="A177" s="3"/>
      <c r="B177" s="3"/>
      <c r="C177" s="3"/>
      <c r="F177" s="116"/>
      <c r="G177" s="3"/>
      <c r="I177" s="3"/>
      <c r="J177" s="3"/>
      <c r="M177" s="116"/>
      <c r="N177" s="3"/>
      <c r="P177" s="3"/>
      <c r="Q177" s="3"/>
      <c r="T177" s="116"/>
      <c r="U177" s="116"/>
      <c r="W177" s="3"/>
      <c r="X177" s="3"/>
      <c r="Z177" s="116"/>
      <c r="AA177" s="3"/>
      <c r="AC177" s="3"/>
      <c r="AD177" s="3"/>
      <c r="AF177" s="116"/>
      <c r="AG177" s="3"/>
      <c r="AH177" s="3"/>
      <c r="AI177" s="3"/>
      <c r="AJ177" s="3"/>
      <c r="AL177" s="1211"/>
      <c r="AM177" s="119"/>
      <c r="AO177" s="3"/>
      <c r="AP177" s="3"/>
      <c r="AQ177" s="3"/>
    </row>
    <row r="178" spans="1:44" ht="12.75">
      <c r="A178" s="116"/>
      <c r="B178" s="116"/>
      <c r="C178" s="116"/>
      <c r="D178" s="222"/>
      <c r="E178" s="222"/>
      <c r="F178" s="721">
        <f>SUM(F172:F175)</f>
        <v>9</v>
      </c>
      <c r="G178" s="721" t="s">
        <v>291</v>
      </c>
      <c r="H178" s="721"/>
      <c r="I178" s="721"/>
      <c r="J178" s="721"/>
      <c r="K178" s="721"/>
      <c r="L178" s="721"/>
      <c r="M178" s="721">
        <f>SUM(M172:M175)</f>
        <v>7</v>
      </c>
      <c r="N178" s="721" t="s">
        <v>291</v>
      </c>
      <c r="O178" s="721"/>
      <c r="P178" s="721"/>
      <c r="Q178" s="721"/>
      <c r="R178" s="721"/>
      <c r="S178" s="721"/>
      <c r="T178" s="721">
        <f>SUM(T172:T176)</f>
        <v>11</v>
      </c>
      <c r="U178" s="721" t="s">
        <v>291</v>
      </c>
      <c r="V178" s="721"/>
      <c r="W178" s="721"/>
      <c r="X178" s="721"/>
      <c r="Y178" s="721"/>
      <c r="Z178" s="721">
        <f>SUM(Z172:Z175)</f>
        <v>6</v>
      </c>
      <c r="AA178" s="721" t="s">
        <v>291</v>
      </c>
      <c r="AB178" s="721"/>
      <c r="AC178" s="721"/>
      <c r="AD178" s="721"/>
      <c r="AE178" s="721"/>
      <c r="AF178" s="721">
        <f>SUM(AF172:AF175)</f>
        <v>3</v>
      </c>
      <c r="AG178" s="721" t="s">
        <v>291</v>
      </c>
      <c r="AH178" s="721"/>
      <c r="AI178" s="721"/>
      <c r="AJ178" s="721"/>
      <c r="AK178" s="721"/>
      <c r="AL178" s="721">
        <f>SUM(AL172:AL175)</f>
        <v>9</v>
      </c>
      <c r="AM178" s="721" t="s">
        <v>291</v>
      </c>
      <c r="AN178" s="116"/>
      <c r="AO178" s="116"/>
      <c r="AP178" s="116"/>
      <c r="AQ178" s="116"/>
      <c r="AR178" s="116"/>
    </row>
    <row r="179" spans="1:44" ht="12.75">
      <c r="A179" s="3"/>
      <c r="B179" s="3"/>
      <c r="C179" s="3"/>
      <c r="F179" s="116"/>
      <c r="G179" s="3"/>
      <c r="I179" s="3"/>
      <c r="J179" s="3"/>
      <c r="M179" s="116"/>
      <c r="N179" s="3"/>
      <c r="P179" s="3"/>
      <c r="Q179" s="3"/>
      <c r="T179" s="116"/>
      <c r="U179" s="3"/>
      <c r="W179" s="3"/>
      <c r="X179" s="3"/>
      <c r="Z179" s="116"/>
      <c r="AA179" s="3"/>
      <c r="AC179" s="3"/>
      <c r="AD179" s="3"/>
      <c r="AF179" s="116"/>
      <c r="AG179" s="3"/>
      <c r="AH179" s="3"/>
      <c r="AI179" s="3"/>
      <c r="AJ179" s="3"/>
      <c r="AL179" s="1211"/>
      <c r="AM179" s="119"/>
      <c r="AO179" s="3"/>
      <c r="AP179" s="3"/>
      <c r="AQ179" s="3"/>
      <c r="AR179" s="3"/>
    </row>
    <row r="180" spans="1:43" ht="12.75">
      <c r="A180" s="116"/>
      <c r="B180" s="116"/>
      <c r="C180" s="116"/>
      <c r="D180" s="222"/>
      <c r="E180" s="222"/>
      <c r="F180" s="723">
        <f>SUM($F$168-$F$190)</f>
        <v>8</v>
      </c>
      <c r="G180" s="723" t="s">
        <v>268</v>
      </c>
      <c r="H180" s="723"/>
      <c r="I180" s="723"/>
      <c r="J180" s="723"/>
      <c r="K180" s="723"/>
      <c r="L180" s="723"/>
      <c r="M180" s="723">
        <f>SUM($M$168-$M$190)</f>
        <v>7</v>
      </c>
      <c r="N180" s="723"/>
      <c r="O180" s="723"/>
      <c r="P180" s="723"/>
      <c r="Q180" s="723"/>
      <c r="R180" s="723"/>
      <c r="S180" s="723"/>
      <c r="T180" s="723">
        <f>SUM($T$168-$T$190)</f>
        <v>11</v>
      </c>
      <c r="U180" s="723" t="s">
        <v>558</v>
      </c>
      <c r="V180" s="723"/>
      <c r="W180" s="723"/>
      <c r="X180" s="723"/>
      <c r="Y180" s="723"/>
      <c r="Z180" s="723"/>
      <c r="AA180" s="723"/>
      <c r="AB180" s="723"/>
      <c r="AC180" s="723"/>
      <c r="AD180" s="723"/>
      <c r="AE180" s="723"/>
      <c r="AF180" s="723"/>
      <c r="AG180" s="723"/>
      <c r="AH180" s="723"/>
      <c r="AI180" s="723"/>
      <c r="AJ180" s="723"/>
      <c r="AK180" s="723"/>
      <c r="AL180" s="723"/>
      <c r="AM180" s="723"/>
      <c r="AO180" s="3"/>
      <c r="AP180" s="3"/>
      <c r="AQ180" s="3"/>
    </row>
    <row r="181" spans="1:43" ht="13.5" thickBot="1">
      <c r="A181" s="116"/>
      <c r="B181" s="116"/>
      <c r="C181" s="116"/>
      <c r="D181" s="222"/>
      <c r="E181" s="222"/>
      <c r="F181" s="116"/>
      <c r="G181" s="116"/>
      <c r="H181" s="116"/>
      <c r="I181" s="116"/>
      <c r="J181" s="116"/>
      <c r="K181" s="222"/>
      <c r="L181" s="222"/>
      <c r="M181" s="116"/>
      <c r="N181" s="116"/>
      <c r="O181" s="116"/>
      <c r="P181" s="116"/>
      <c r="Q181" s="116"/>
      <c r="R181" s="222"/>
      <c r="S181" s="222"/>
      <c r="T181" s="116"/>
      <c r="U181" s="116"/>
      <c r="V181" s="116"/>
      <c r="W181" s="116"/>
      <c r="X181" s="116"/>
      <c r="Y181" s="222"/>
      <c r="Z181" s="116"/>
      <c r="AA181" s="116"/>
      <c r="AB181" s="116"/>
      <c r="AC181" s="116"/>
      <c r="AD181" s="116"/>
      <c r="AE181" s="222"/>
      <c r="AF181" s="116"/>
      <c r="AG181" s="116"/>
      <c r="AH181" s="116"/>
      <c r="AI181" s="116"/>
      <c r="AJ181" s="758" t="s">
        <v>563</v>
      </c>
      <c r="AK181" s="222"/>
      <c r="AL181" s="116"/>
      <c r="AM181" s="116"/>
      <c r="AO181" s="3"/>
      <c r="AP181" s="116"/>
      <c r="AQ181" s="116"/>
    </row>
    <row r="182" spans="1:43" ht="12.75">
      <c r="A182" s="116"/>
      <c r="B182" s="116"/>
      <c r="C182" s="116"/>
      <c r="D182" s="222"/>
      <c r="E182" s="222"/>
      <c r="F182" s="116">
        <f>COUNTIF($E$5:$E$155,"Mon(night)")</f>
        <v>0</v>
      </c>
      <c r="G182" s="3" t="s">
        <v>151</v>
      </c>
      <c r="H182" s="116"/>
      <c r="I182" s="116"/>
      <c r="J182" s="116"/>
      <c r="K182" s="222"/>
      <c r="L182" s="222"/>
      <c r="M182" s="116"/>
      <c r="N182" s="3" t="s">
        <v>151</v>
      </c>
      <c r="O182" s="116"/>
      <c r="P182" s="116"/>
      <c r="Q182" s="116"/>
      <c r="R182" s="222"/>
      <c r="S182" s="222"/>
      <c r="T182" s="716">
        <f>COUNTIF($S$5:$S$156,"Mon(night)")</f>
        <v>0</v>
      </c>
      <c r="U182" s="6" t="s">
        <v>151</v>
      </c>
      <c r="V182" s="31"/>
      <c r="W182" s="31"/>
      <c r="X182" s="31"/>
      <c r="Y182" s="734"/>
      <c r="Z182" s="735">
        <f>COUNTIF($S$5:$S$155,"Mon(sand)")</f>
        <v>0</v>
      </c>
      <c r="AA182" s="214" t="s">
        <v>151</v>
      </c>
      <c r="AB182" s="735"/>
      <c r="AC182" s="735"/>
      <c r="AD182" s="735"/>
      <c r="AE182" s="734"/>
      <c r="AF182" s="735">
        <f>T160-T182</f>
        <v>0</v>
      </c>
      <c r="AG182" s="214" t="s">
        <v>151</v>
      </c>
      <c r="AH182" s="735"/>
      <c r="AI182" s="735"/>
      <c r="AJ182" s="757">
        <f>F182+T182</f>
        <v>0</v>
      </c>
      <c r="AK182" s="222"/>
      <c r="AL182" s="116"/>
      <c r="AM182" s="3" t="s">
        <v>151</v>
      </c>
      <c r="AO182" s="3"/>
      <c r="AP182" s="3"/>
      <c r="AQ182" s="3"/>
    </row>
    <row r="183" spans="1:43" ht="12.75">
      <c r="A183" s="116"/>
      <c r="B183" s="116"/>
      <c r="C183" s="116"/>
      <c r="D183" s="222"/>
      <c r="E183" s="222"/>
      <c r="F183" s="116">
        <f>COUNTIF($E$5:$E$155,"Tue(night)")</f>
        <v>0</v>
      </c>
      <c r="G183" s="3" t="s">
        <v>134</v>
      </c>
      <c r="H183" s="116"/>
      <c r="I183" s="116"/>
      <c r="J183" s="116"/>
      <c r="K183" s="222"/>
      <c r="L183" s="222"/>
      <c r="M183" s="116"/>
      <c r="N183" s="3" t="s">
        <v>134</v>
      </c>
      <c r="O183" s="116"/>
      <c r="P183" s="116"/>
      <c r="Q183" s="116"/>
      <c r="R183" s="222"/>
      <c r="S183" s="222"/>
      <c r="T183" s="716">
        <f>COUNTIF($S$5:$S$155,"Tue(night)")</f>
        <v>0</v>
      </c>
      <c r="U183" s="6" t="s">
        <v>134</v>
      </c>
      <c r="V183" s="31"/>
      <c r="W183" s="31"/>
      <c r="X183" s="31"/>
      <c r="Y183" s="127"/>
      <c r="Z183" s="31">
        <f>COUNTIF($S$5:$S$155,"Tue(sand)")</f>
        <v>0</v>
      </c>
      <c r="AA183" s="6" t="s">
        <v>134</v>
      </c>
      <c r="AB183" s="31"/>
      <c r="AC183" s="31"/>
      <c r="AD183" s="31"/>
      <c r="AE183" s="127"/>
      <c r="AF183" s="31">
        <f aca="true" t="shared" si="7" ref="AF183:AF188">T161-T183</f>
        <v>3</v>
      </c>
      <c r="AG183" s="6" t="s">
        <v>134</v>
      </c>
      <c r="AH183" s="31"/>
      <c r="AI183" s="31"/>
      <c r="AJ183" s="757">
        <f aca="true" t="shared" si="8" ref="AJ183:AJ188">F183+T183</f>
        <v>0</v>
      </c>
      <c r="AK183" s="222"/>
      <c r="AL183" s="116"/>
      <c r="AM183" s="3" t="s">
        <v>134</v>
      </c>
      <c r="AO183" s="3"/>
      <c r="AP183" s="3"/>
      <c r="AQ183" s="3"/>
    </row>
    <row r="184" spans="1:43" ht="12.75">
      <c r="A184" s="116"/>
      <c r="B184" s="116"/>
      <c r="C184" s="116"/>
      <c r="D184" s="222"/>
      <c r="E184" s="222"/>
      <c r="F184" s="116">
        <f>COUNTIF($E$5:$E$155,"Wed(night)")</f>
        <v>0</v>
      </c>
      <c r="G184" s="3" t="s">
        <v>137</v>
      </c>
      <c r="H184" s="116"/>
      <c r="I184" s="116"/>
      <c r="J184" s="116"/>
      <c r="K184" s="222"/>
      <c r="L184" s="222"/>
      <c r="M184" s="116"/>
      <c r="N184" s="3" t="s">
        <v>137</v>
      </c>
      <c r="O184" s="116"/>
      <c r="P184" s="116"/>
      <c r="Q184" s="116"/>
      <c r="R184" s="222"/>
      <c r="S184" s="222"/>
      <c r="T184" s="716">
        <f>COUNTIF($S$5:$S$155,"Wed(night)")</f>
        <v>0</v>
      </c>
      <c r="U184" s="6" t="s">
        <v>137</v>
      </c>
      <c r="V184" s="31"/>
      <c r="W184" s="31"/>
      <c r="X184" s="31"/>
      <c r="Y184" s="127"/>
      <c r="Z184" s="31">
        <f>COUNTIF($S$5:$S$155,"Wed(sand)")</f>
        <v>0</v>
      </c>
      <c r="AA184" s="6" t="s">
        <v>137</v>
      </c>
      <c r="AB184" s="31"/>
      <c r="AC184" s="31"/>
      <c r="AD184" s="31"/>
      <c r="AE184" s="127"/>
      <c r="AF184" s="31">
        <f t="shared" si="7"/>
        <v>0</v>
      </c>
      <c r="AG184" s="6" t="s">
        <v>137</v>
      </c>
      <c r="AH184" s="31"/>
      <c r="AI184" s="31"/>
      <c r="AJ184" s="757">
        <f t="shared" si="8"/>
        <v>0</v>
      </c>
      <c r="AK184" s="222"/>
      <c r="AL184" s="116"/>
      <c r="AM184" s="3" t="s">
        <v>137</v>
      </c>
      <c r="AO184" s="3"/>
      <c r="AP184" s="3"/>
      <c r="AQ184" s="3"/>
    </row>
    <row r="185" spans="1:43" ht="12.75">
      <c r="A185" s="116"/>
      <c r="B185" s="116"/>
      <c r="C185" s="116"/>
      <c r="D185" s="222"/>
      <c r="E185" s="222"/>
      <c r="F185" s="116">
        <f>COUNTIF($E$5:$E$155,"Thu(night)")</f>
        <v>0</v>
      </c>
      <c r="G185" s="3" t="s">
        <v>140</v>
      </c>
      <c r="H185" s="116"/>
      <c r="I185" s="116"/>
      <c r="J185" s="116"/>
      <c r="K185" s="222"/>
      <c r="L185" s="222"/>
      <c r="M185" s="116"/>
      <c r="N185" s="3" t="s">
        <v>140</v>
      </c>
      <c r="O185" s="116"/>
      <c r="P185" s="116"/>
      <c r="Q185" s="116"/>
      <c r="R185" s="222"/>
      <c r="S185" s="222"/>
      <c r="T185" s="716">
        <f>COUNTIF($S$5:$S$155,"Thu(night)")</f>
        <v>0</v>
      </c>
      <c r="U185" s="6" t="s">
        <v>140</v>
      </c>
      <c r="V185" s="31"/>
      <c r="W185" s="31"/>
      <c r="X185" s="31"/>
      <c r="Y185" s="127"/>
      <c r="Z185" s="31">
        <f>COUNTIF($S$5:$S$155,"Thu(sand)")</f>
        <v>0</v>
      </c>
      <c r="AA185" s="6" t="s">
        <v>140</v>
      </c>
      <c r="AB185" s="31"/>
      <c r="AC185" s="31"/>
      <c r="AD185" s="31"/>
      <c r="AE185" s="127"/>
      <c r="AF185" s="31">
        <f t="shared" si="7"/>
        <v>4</v>
      </c>
      <c r="AG185" s="6" t="s">
        <v>140</v>
      </c>
      <c r="AH185" s="31"/>
      <c r="AI185" s="31"/>
      <c r="AJ185" s="757">
        <f t="shared" si="8"/>
        <v>0</v>
      </c>
      <c r="AK185" s="222"/>
      <c r="AL185" s="116"/>
      <c r="AM185" s="3" t="s">
        <v>140</v>
      </c>
      <c r="AO185" s="3"/>
      <c r="AP185" s="3"/>
      <c r="AQ185" s="3"/>
    </row>
    <row r="186" spans="1:43" ht="12.75">
      <c r="A186" s="116"/>
      <c r="B186" s="116"/>
      <c r="C186" s="116"/>
      <c r="D186" s="222"/>
      <c r="E186" s="222"/>
      <c r="F186" s="116">
        <f>COUNTIF($E$5:$E$155,"Fri(night)")</f>
        <v>1</v>
      </c>
      <c r="G186" s="3" t="s">
        <v>142</v>
      </c>
      <c r="H186" s="116"/>
      <c r="I186" s="116"/>
      <c r="J186" s="116"/>
      <c r="K186" s="222"/>
      <c r="L186" s="222"/>
      <c r="M186" s="116"/>
      <c r="N186" s="3" t="s">
        <v>142</v>
      </c>
      <c r="O186" s="116"/>
      <c r="P186" s="116"/>
      <c r="Q186" s="116"/>
      <c r="R186" s="222"/>
      <c r="S186" s="222"/>
      <c r="T186" s="716">
        <f>COUNTIF($S$5:$S$155,"Fri(night)")</f>
        <v>0</v>
      </c>
      <c r="U186" s="6" t="s">
        <v>142</v>
      </c>
      <c r="V186" s="31"/>
      <c r="W186" s="31"/>
      <c r="X186" s="31"/>
      <c r="Y186" s="127"/>
      <c r="Z186" s="31">
        <f>COUNTIF($S$5:$S$155,"Fri(sand)")</f>
        <v>0</v>
      </c>
      <c r="AA186" s="6" t="s">
        <v>142</v>
      </c>
      <c r="AB186" s="31"/>
      <c r="AC186" s="31"/>
      <c r="AD186" s="31"/>
      <c r="AE186" s="127"/>
      <c r="AF186" s="31">
        <f t="shared" si="7"/>
        <v>0</v>
      </c>
      <c r="AG186" s="6" t="s">
        <v>142</v>
      </c>
      <c r="AH186" s="31"/>
      <c r="AI186" s="31"/>
      <c r="AJ186" s="757">
        <f t="shared" si="8"/>
        <v>1</v>
      </c>
      <c r="AK186" s="222"/>
      <c r="AL186" s="116"/>
      <c r="AM186" s="3" t="s">
        <v>142</v>
      </c>
      <c r="AO186" s="3"/>
      <c r="AP186" s="3"/>
      <c r="AQ186" s="3"/>
    </row>
    <row r="187" spans="1:43" ht="12.75">
      <c r="A187" s="116"/>
      <c r="B187" s="116"/>
      <c r="C187" s="116"/>
      <c r="D187" s="222"/>
      <c r="E187" s="222"/>
      <c r="F187" s="116">
        <f>COUNTIF($E$5:$E$155,"Sat(night)")</f>
        <v>0</v>
      </c>
      <c r="G187" s="3" t="s">
        <v>144</v>
      </c>
      <c r="H187" s="116"/>
      <c r="I187" s="116"/>
      <c r="J187" s="116"/>
      <c r="K187" s="222"/>
      <c r="L187" s="222"/>
      <c r="M187" s="116"/>
      <c r="N187" s="3" t="s">
        <v>144</v>
      </c>
      <c r="O187" s="116"/>
      <c r="P187" s="116"/>
      <c r="Q187" s="116"/>
      <c r="R187" s="222"/>
      <c r="S187" s="222"/>
      <c r="T187" s="716">
        <f>COUNTIF($S$5:$S$155,"Sat(night)")</f>
        <v>0</v>
      </c>
      <c r="U187" s="6" t="s">
        <v>144</v>
      </c>
      <c r="V187" s="31"/>
      <c r="W187" s="31"/>
      <c r="X187" s="31"/>
      <c r="Y187" s="127"/>
      <c r="Z187" s="31">
        <f>COUNTIF($S$5:$S$155,"Sat(sand)")</f>
        <v>0</v>
      </c>
      <c r="AA187" s="6" t="s">
        <v>144</v>
      </c>
      <c r="AB187" s="31"/>
      <c r="AC187" s="31"/>
      <c r="AD187" s="31"/>
      <c r="AE187" s="127"/>
      <c r="AF187" s="31">
        <f t="shared" si="7"/>
        <v>1</v>
      </c>
      <c r="AG187" s="6" t="s">
        <v>144</v>
      </c>
      <c r="AH187" s="31"/>
      <c r="AI187" s="31"/>
      <c r="AJ187" s="757">
        <f t="shared" si="8"/>
        <v>0</v>
      </c>
      <c r="AK187" s="222"/>
      <c r="AL187" s="116"/>
      <c r="AM187" s="3" t="s">
        <v>144</v>
      </c>
      <c r="AO187" s="3"/>
      <c r="AP187" s="3"/>
      <c r="AQ187" s="3"/>
    </row>
    <row r="188" spans="1:43" ht="12.75">
      <c r="A188" s="116"/>
      <c r="B188" s="116"/>
      <c r="C188" s="116"/>
      <c r="D188" s="222"/>
      <c r="E188" s="222"/>
      <c r="F188" s="116">
        <f>COUNTIF($E$5:$E$155,"Sun(night)")</f>
        <v>0</v>
      </c>
      <c r="G188" s="3" t="s">
        <v>148</v>
      </c>
      <c r="H188" s="116"/>
      <c r="I188" s="116"/>
      <c r="J188" s="116"/>
      <c r="K188" s="222"/>
      <c r="L188" s="222"/>
      <c r="M188" s="116"/>
      <c r="N188" s="3" t="s">
        <v>148</v>
      </c>
      <c r="O188" s="116"/>
      <c r="P188" s="116"/>
      <c r="Q188" s="116"/>
      <c r="R188" s="222"/>
      <c r="S188" s="222"/>
      <c r="T188" s="716">
        <f>COUNTIF($S$5:$S$155,"Sun(night)")</f>
        <v>0</v>
      </c>
      <c r="U188" s="6" t="s">
        <v>148</v>
      </c>
      <c r="V188" s="31"/>
      <c r="W188" s="31"/>
      <c r="X188" s="31"/>
      <c r="Y188" s="127"/>
      <c r="Z188" s="31">
        <f>COUNTIF($S$5:$S$155,"Sun(sand)")</f>
        <v>0</v>
      </c>
      <c r="AA188" s="6" t="s">
        <v>148</v>
      </c>
      <c r="AB188" s="31"/>
      <c r="AC188" s="31"/>
      <c r="AD188" s="31"/>
      <c r="AE188" s="127"/>
      <c r="AF188" s="31">
        <f t="shared" si="7"/>
        <v>3</v>
      </c>
      <c r="AG188" s="6" t="s">
        <v>148</v>
      </c>
      <c r="AH188" s="31"/>
      <c r="AI188" s="31"/>
      <c r="AJ188" s="757">
        <f t="shared" si="8"/>
        <v>0</v>
      </c>
      <c r="AK188" s="222"/>
      <c r="AL188" s="116"/>
      <c r="AM188" s="3" t="s">
        <v>148</v>
      </c>
      <c r="AO188" s="3"/>
      <c r="AP188" s="3"/>
      <c r="AQ188" s="3"/>
    </row>
    <row r="189" spans="1:43" ht="12.75">
      <c r="A189" s="116"/>
      <c r="B189" s="116"/>
      <c r="C189" s="116"/>
      <c r="D189" s="222"/>
      <c r="E189" s="222"/>
      <c r="F189" s="116"/>
      <c r="G189" s="116"/>
      <c r="H189" s="116"/>
      <c r="I189" s="116"/>
      <c r="J189" s="116"/>
      <c r="K189" s="222"/>
      <c r="L189" s="222"/>
      <c r="M189" s="116"/>
      <c r="N189" s="116"/>
      <c r="O189" s="116"/>
      <c r="P189" s="116"/>
      <c r="Q189" s="116"/>
      <c r="R189" s="222"/>
      <c r="S189" s="222"/>
      <c r="T189" s="716"/>
      <c r="U189" s="31"/>
      <c r="V189" s="31"/>
      <c r="W189" s="31"/>
      <c r="X189" s="31"/>
      <c r="Y189" s="127"/>
      <c r="Z189" s="31"/>
      <c r="AA189" s="31"/>
      <c r="AB189" s="31"/>
      <c r="AC189" s="31"/>
      <c r="AD189" s="31"/>
      <c r="AE189" s="127"/>
      <c r="AF189" s="31"/>
      <c r="AG189" s="31"/>
      <c r="AH189" s="31"/>
      <c r="AI189" s="31"/>
      <c r="AJ189" s="153"/>
      <c r="AK189" s="222"/>
      <c r="AL189" s="116"/>
      <c r="AM189" s="116"/>
      <c r="AO189" s="3"/>
      <c r="AP189" s="3"/>
      <c r="AQ189" s="3"/>
    </row>
    <row r="190" spans="1:43" ht="12.75">
      <c r="A190" s="3"/>
      <c r="B190" s="3"/>
      <c r="C190" s="3"/>
      <c r="F190" s="724">
        <f>COUNTIF($F$5:$F$149,"(night)")</f>
        <v>1</v>
      </c>
      <c r="G190" s="724" t="s">
        <v>269</v>
      </c>
      <c r="H190" s="724"/>
      <c r="I190" s="724"/>
      <c r="J190" s="724"/>
      <c r="K190" s="724"/>
      <c r="L190" s="724"/>
      <c r="M190" s="724">
        <f>COUNTIF($F$5:$F$149,N190)</f>
        <v>0</v>
      </c>
      <c r="N190" s="724"/>
      <c r="O190" s="724"/>
      <c r="P190" s="724"/>
      <c r="Q190" s="724"/>
      <c r="R190" s="724"/>
      <c r="S190" s="724"/>
      <c r="T190" s="736">
        <f>COUNTIF($T$5:$T$149,U190)</f>
        <v>0</v>
      </c>
      <c r="U190" s="737" t="s">
        <v>269</v>
      </c>
      <c r="V190" s="738"/>
      <c r="W190" s="738"/>
      <c r="X190" s="738"/>
      <c r="Y190" s="738"/>
      <c r="Z190" s="737">
        <f>Z182+Z183+Z184+Z185+Z186+Z187+Z188</f>
        <v>0</v>
      </c>
      <c r="AA190" s="737" t="s">
        <v>560</v>
      </c>
      <c r="AB190" s="738"/>
      <c r="AC190" s="738"/>
      <c r="AD190" s="738"/>
      <c r="AE190" s="738"/>
      <c r="AF190" s="737">
        <f>AF182+AF183+AF184+AF185+AF186+AF187+AF188</f>
        <v>11</v>
      </c>
      <c r="AG190" s="737" t="s">
        <v>561</v>
      </c>
      <c r="AH190" s="738"/>
      <c r="AI190" s="738"/>
      <c r="AJ190" s="757">
        <f>SUM(AJ182:AJ188)</f>
        <v>1</v>
      </c>
      <c r="AK190" s="725"/>
      <c r="AL190" s="724"/>
      <c r="AM190" s="725"/>
      <c r="AO190" s="3"/>
      <c r="AP190" s="3"/>
      <c r="AQ190" s="3"/>
    </row>
    <row r="191" spans="1:43" ht="12.75">
      <c r="A191" s="3"/>
      <c r="B191" s="3"/>
      <c r="C191" s="3"/>
      <c r="F191" s="116"/>
      <c r="G191" s="3"/>
      <c r="I191" s="3"/>
      <c r="J191" s="3"/>
      <c r="M191" s="116"/>
      <c r="N191" s="3"/>
      <c r="P191" s="3"/>
      <c r="Q191" s="3"/>
      <c r="T191" s="716"/>
      <c r="U191" s="6"/>
      <c r="V191" s="6"/>
      <c r="W191" s="6"/>
      <c r="X191" s="6"/>
      <c r="Y191" s="124"/>
      <c r="Z191" s="31"/>
      <c r="AA191" s="6"/>
      <c r="AB191" s="6"/>
      <c r="AC191" s="6"/>
      <c r="AD191" s="6"/>
      <c r="AE191" s="124"/>
      <c r="AF191" s="31"/>
      <c r="AG191" s="6"/>
      <c r="AH191" s="6"/>
      <c r="AI191" s="6"/>
      <c r="AJ191" s="50"/>
      <c r="AL191" s="116"/>
      <c r="AM191" s="3"/>
      <c r="AO191" s="3"/>
      <c r="AP191" s="3"/>
      <c r="AQ191" s="3"/>
    </row>
    <row r="192" spans="1:43" ht="13.5" thickBot="1">
      <c r="A192" s="3"/>
      <c r="B192" s="3"/>
      <c r="C192" s="3"/>
      <c r="F192" s="721">
        <f>SUM(F180:F188)</f>
        <v>9</v>
      </c>
      <c r="G192" s="721" t="s">
        <v>291</v>
      </c>
      <c r="H192" s="721"/>
      <c r="I192" s="721"/>
      <c r="J192" s="721"/>
      <c r="K192" s="721"/>
      <c r="L192" s="721"/>
      <c r="M192" s="721">
        <f>SUM(M180:M188)</f>
        <v>7</v>
      </c>
      <c r="N192" s="721" t="s">
        <v>291</v>
      </c>
      <c r="O192" s="721"/>
      <c r="P192" s="721"/>
      <c r="Q192" s="721"/>
      <c r="R192" s="721"/>
      <c r="S192" s="721"/>
      <c r="T192" s="739">
        <f>SUM(T180:T188)</f>
        <v>11</v>
      </c>
      <c r="U192" s="740" t="s">
        <v>291</v>
      </c>
      <c r="V192" s="740"/>
      <c r="W192" s="740"/>
      <c r="X192" s="740"/>
      <c r="Y192" s="740"/>
      <c r="Z192" s="740">
        <f>Z190+AF190</f>
        <v>11</v>
      </c>
      <c r="AA192" s="740"/>
      <c r="AB192" s="740"/>
      <c r="AC192" s="740"/>
      <c r="AD192" s="740"/>
      <c r="AE192" s="740"/>
      <c r="AF192" s="740"/>
      <c r="AG192" s="740"/>
      <c r="AH192" s="740"/>
      <c r="AI192" s="740"/>
      <c r="AJ192" s="741"/>
      <c r="AK192" s="721"/>
      <c r="AL192" s="721"/>
      <c r="AM192" s="721"/>
      <c r="AO192" s="3"/>
      <c r="AP192" s="3"/>
      <c r="AQ192" s="3"/>
    </row>
    <row r="193" spans="1:43" ht="12.75">
      <c r="A193" s="3"/>
      <c r="B193" s="3"/>
      <c r="C193" s="3"/>
      <c r="F193" s="116"/>
      <c r="G193" s="3"/>
      <c r="I193" s="3"/>
      <c r="J193" s="3"/>
      <c r="M193" s="116"/>
      <c r="N193" s="3"/>
      <c r="P193" s="3"/>
      <c r="Q193" s="3"/>
      <c r="T193" s="116"/>
      <c r="U193" s="3"/>
      <c r="W193" s="3"/>
      <c r="X193" s="3"/>
      <c r="Z193" s="116"/>
      <c r="AA193" s="3"/>
      <c r="AC193" s="3"/>
      <c r="AD193" s="3"/>
      <c r="AF193" s="116"/>
      <c r="AG193" s="3"/>
      <c r="AH193" s="3"/>
      <c r="AI193" s="3"/>
      <c r="AJ193" s="3"/>
      <c r="AL193" s="116"/>
      <c r="AM193" s="3"/>
      <c r="AO193" s="3"/>
      <c r="AP193" s="3"/>
      <c r="AQ193" s="3"/>
    </row>
    <row r="194" spans="1:43" ht="12.75">
      <c r="A194" s="3"/>
      <c r="B194" s="3"/>
      <c r="C194" s="3"/>
      <c r="F194" s="116"/>
      <c r="G194" s="3"/>
      <c r="I194" s="3"/>
      <c r="J194" s="3"/>
      <c r="M194" s="116"/>
      <c r="N194" s="3"/>
      <c r="P194" s="3"/>
      <c r="Q194" s="3"/>
      <c r="T194" s="116"/>
      <c r="U194" s="3"/>
      <c r="W194" s="3"/>
      <c r="X194" s="3"/>
      <c r="Z194" s="116"/>
      <c r="AA194" s="3"/>
      <c r="AC194" s="3"/>
      <c r="AD194" s="3"/>
      <c r="AF194" s="116"/>
      <c r="AG194" s="3"/>
      <c r="AH194" s="3"/>
      <c r="AI194" s="3"/>
      <c r="AJ194" s="3"/>
      <c r="AL194" s="116"/>
      <c r="AM194" s="3"/>
      <c r="AO194" s="3"/>
      <c r="AP194" s="3"/>
      <c r="AQ194" s="3"/>
    </row>
    <row r="195" spans="1:43" ht="12.75">
      <c r="A195" s="3"/>
      <c r="B195" s="3"/>
      <c r="C195" s="3"/>
      <c r="F195" s="116"/>
      <c r="G195" s="3"/>
      <c r="I195" s="3"/>
      <c r="J195" s="3"/>
      <c r="M195" s="116"/>
      <c r="N195" s="3"/>
      <c r="P195" s="3"/>
      <c r="Q195" s="3"/>
      <c r="T195" s="116"/>
      <c r="U195" s="3"/>
      <c r="W195" s="3"/>
      <c r="X195" s="3"/>
      <c r="Z195" s="116"/>
      <c r="AA195" s="3"/>
      <c r="AC195" s="3"/>
      <c r="AD195" s="3"/>
      <c r="AF195" s="116"/>
      <c r="AG195" s="3"/>
      <c r="AH195" s="3"/>
      <c r="AI195" s="3"/>
      <c r="AJ195" s="3"/>
      <c r="AL195" s="116"/>
      <c r="AM195" s="3"/>
      <c r="AO195" s="3"/>
      <c r="AP195" s="3"/>
      <c r="AQ195" s="3"/>
    </row>
    <row r="196" spans="1:43" ht="12.75">
      <c r="A196" s="3"/>
      <c r="B196" s="3"/>
      <c r="C196" s="3"/>
      <c r="F196" s="116"/>
      <c r="G196" s="3"/>
      <c r="I196" s="3"/>
      <c r="J196" s="3"/>
      <c r="M196" s="116"/>
      <c r="N196" s="3"/>
      <c r="P196" s="3"/>
      <c r="Q196" s="3"/>
      <c r="T196" s="116"/>
      <c r="U196" s="3"/>
      <c r="W196" s="3"/>
      <c r="X196" s="3"/>
      <c r="Z196" s="116"/>
      <c r="AA196" s="3"/>
      <c r="AC196" s="3"/>
      <c r="AD196" s="3"/>
      <c r="AF196" s="116"/>
      <c r="AG196" s="3"/>
      <c r="AH196" s="3"/>
      <c r="AI196" s="3"/>
      <c r="AJ196" s="3"/>
      <c r="AL196" s="116"/>
      <c r="AM196" s="3"/>
      <c r="AO196" s="3"/>
      <c r="AP196" s="3"/>
      <c r="AQ196" s="3"/>
    </row>
    <row r="197" spans="1:43" ht="12.75">
      <c r="A197" s="3"/>
      <c r="B197" s="3"/>
      <c r="C197" s="3"/>
      <c r="F197" s="116"/>
      <c r="G197" s="3"/>
      <c r="I197" s="3"/>
      <c r="J197" s="3"/>
      <c r="M197" s="116"/>
      <c r="N197" s="3"/>
      <c r="P197" s="3"/>
      <c r="Q197" s="3"/>
      <c r="T197" s="116"/>
      <c r="U197" s="3"/>
      <c r="W197" s="3"/>
      <c r="X197" s="3"/>
      <c r="Z197" s="116"/>
      <c r="AA197" s="3"/>
      <c r="AC197" s="3"/>
      <c r="AD197" s="3"/>
      <c r="AF197" s="116"/>
      <c r="AG197" s="3"/>
      <c r="AH197" s="3"/>
      <c r="AI197" s="3"/>
      <c r="AJ197" s="3"/>
      <c r="AL197" s="116"/>
      <c r="AM197" s="3"/>
      <c r="AO197" s="3"/>
      <c r="AP197" s="3"/>
      <c r="AQ197" s="3"/>
    </row>
    <row r="198" spans="1:43" ht="12.75">
      <c r="A198" s="3"/>
      <c r="B198" s="3"/>
      <c r="C198" s="3"/>
      <c r="F198" s="116"/>
      <c r="G198" s="3"/>
      <c r="I198" s="3"/>
      <c r="J198" s="3"/>
      <c r="M198" s="116"/>
      <c r="N198" s="3"/>
      <c r="P198" s="3"/>
      <c r="Q198" s="3"/>
      <c r="T198" s="116"/>
      <c r="U198" s="3"/>
      <c r="W198" s="3"/>
      <c r="X198" s="3"/>
      <c r="Z198" s="116"/>
      <c r="AA198" s="3"/>
      <c r="AC198" s="3"/>
      <c r="AD198" s="3"/>
      <c r="AF198" s="116"/>
      <c r="AG198" s="3"/>
      <c r="AH198" s="3"/>
      <c r="AI198" s="3"/>
      <c r="AJ198" s="3"/>
      <c r="AL198" s="116"/>
      <c r="AM198" s="3"/>
      <c r="AO198" s="3"/>
      <c r="AP198" s="3"/>
      <c r="AQ198" s="3"/>
    </row>
    <row r="199" spans="1:43" ht="12.75">
      <c r="A199" s="3"/>
      <c r="B199" s="3"/>
      <c r="C199" s="3"/>
      <c r="F199" s="116"/>
      <c r="G199" s="3"/>
      <c r="I199" s="3"/>
      <c r="J199" s="3"/>
      <c r="M199" s="116"/>
      <c r="N199" s="3"/>
      <c r="P199" s="3"/>
      <c r="Q199" s="3"/>
      <c r="T199" s="116"/>
      <c r="U199" s="3"/>
      <c r="W199" s="3"/>
      <c r="X199" s="3"/>
      <c r="Z199" s="116"/>
      <c r="AA199" s="3"/>
      <c r="AC199" s="3"/>
      <c r="AD199" s="3"/>
      <c r="AF199" s="116"/>
      <c r="AG199" s="3"/>
      <c r="AH199" s="3"/>
      <c r="AI199" s="3"/>
      <c r="AJ199" s="3"/>
      <c r="AL199" s="116"/>
      <c r="AM199" s="3"/>
      <c r="AO199" s="3"/>
      <c r="AP199" s="3"/>
      <c r="AQ199" s="3"/>
    </row>
    <row r="200" spans="1:43" ht="12.75">
      <c r="A200" s="3"/>
      <c r="B200" s="3"/>
      <c r="C200" s="3"/>
      <c r="F200" s="116"/>
      <c r="G200" s="116" t="s">
        <v>350</v>
      </c>
      <c r="I200" s="3"/>
      <c r="J200" s="3"/>
      <c r="M200" s="116"/>
      <c r="N200" s="116" t="s">
        <v>350</v>
      </c>
      <c r="P200" s="3"/>
      <c r="Q200" s="3"/>
      <c r="T200" s="116"/>
      <c r="U200" s="116" t="s">
        <v>350</v>
      </c>
      <c r="W200" s="3"/>
      <c r="X200" s="3"/>
      <c r="Z200" s="116"/>
      <c r="AA200" s="116" t="s">
        <v>350</v>
      </c>
      <c r="AC200" s="3"/>
      <c r="AD200" s="3"/>
      <c r="AF200" s="116"/>
      <c r="AG200" s="116" t="s">
        <v>350</v>
      </c>
      <c r="AH200" s="3"/>
      <c r="AI200" s="3"/>
      <c r="AJ200" s="3"/>
      <c r="AL200" s="116"/>
      <c r="AM200" s="116" t="s">
        <v>350</v>
      </c>
      <c r="AO200" s="3"/>
      <c r="AP200" s="116" t="s">
        <v>390</v>
      </c>
      <c r="AQ200" s="3"/>
    </row>
    <row r="201" spans="1:43" ht="12.75">
      <c r="A201" s="3"/>
      <c r="B201" s="3"/>
      <c r="C201" s="3"/>
      <c r="F201" s="116"/>
      <c r="G201" s="116"/>
      <c r="I201" s="3"/>
      <c r="J201" s="3"/>
      <c r="M201" s="116"/>
      <c r="N201" s="116"/>
      <c r="P201" s="3"/>
      <c r="Q201" s="3"/>
      <c r="T201" s="116"/>
      <c r="U201" s="116"/>
      <c r="W201" s="3"/>
      <c r="X201" s="3"/>
      <c r="Z201" s="116"/>
      <c r="AA201" s="116"/>
      <c r="AC201" s="3"/>
      <c r="AD201" s="3"/>
      <c r="AF201" s="116"/>
      <c r="AG201" s="116"/>
      <c r="AH201" s="3"/>
      <c r="AI201" s="3"/>
      <c r="AJ201" s="3"/>
      <c r="AL201" s="116"/>
      <c r="AM201" s="116"/>
      <c r="AO201" s="3"/>
      <c r="AP201" s="116"/>
      <c r="AQ201" s="3"/>
    </row>
    <row r="202" spans="1:43" ht="12.75">
      <c r="A202" s="3"/>
      <c r="B202" s="3"/>
      <c r="C202" s="3"/>
      <c r="F202" s="116">
        <f>COUNTIF($H$5:$H$155,G202)</f>
        <v>3</v>
      </c>
      <c r="G202" s="3" t="s">
        <v>145</v>
      </c>
      <c r="I202" s="3"/>
      <c r="J202" s="3"/>
      <c r="M202" s="116">
        <f>COUNTIF($O$5:$O$155,N202)</f>
        <v>0</v>
      </c>
      <c r="N202" s="3" t="s">
        <v>145</v>
      </c>
      <c r="P202" s="3"/>
      <c r="Q202" s="3"/>
      <c r="T202" s="116">
        <f>COUNTIF($V$5:$V$155,U202)</f>
        <v>0</v>
      </c>
      <c r="U202" s="3" t="s">
        <v>145</v>
      </c>
      <c r="W202" s="3"/>
      <c r="X202" s="3"/>
      <c r="Z202" s="116">
        <f>COUNTIF($AB$5:$AB$155,AA202)</f>
        <v>0</v>
      </c>
      <c r="AA202" s="3" t="s">
        <v>145</v>
      </c>
      <c r="AC202" s="3"/>
      <c r="AD202" s="3"/>
      <c r="AF202" s="116">
        <f>COUNTIF($AH$5:$AH$155,AG202)</f>
        <v>0</v>
      </c>
      <c r="AG202" s="3" t="s">
        <v>145</v>
      </c>
      <c r="AH202" s="3"/>
      <c r="AI202" s="3"/>
      <c r="AJ202" s="3"/>
      <c r="AL202" s="116">
        <f>COUNTIF($AN$5:$AN$155,AM202)</f>
        <v>1</v>
      </c>
      <c r="AM202" s="3" t="s">
        <v>145</v>
      </c>
      <c r="AO202" s="3"/>
      <c r="AP202" s="116">
        <f>SUM(F202+M202+T202+Z202+AF202)</f>
        <v>3</v>
      </c>
      <c r="AQ202" s="3"/>
    </row>
    <row r="203" spans="1:43" ht="12.75">
      <c r="A203" s="3"/>
      <c r="B203" s="3"/>
      <c r="C203" s="3"/>
      <c r="F203" s="116">
        <f>COUNTIF($H$5:$H$155,G203)</f>
        <v>2</v>
      </c>
      <c r="G203" s="3" t="s">
        <v>146</v>
      </c>
      <c r="I203" s="3"/>
      <c r="J203" s="3"/>
      <c r="M203" s="116">
        <f>COUNTIF($O$5:$O$155,N203)</f>
        <v>0</v>
      </c>
      <c r="N203" s="3" t="s">
        <v>146</v>
      </c>
      <c r="P203" s="3"/>
      <c r="Q203" s="3"/>
      <c r="T203" s="116">
        <f>COUNTIF($V$5:$V$155,U203)</f>
        <v>0</v>
      </c>
      <c r="U203" s="3" t="s">
        <v>146</v>
      </c>
      <c r="W203" s="3"/>
      <c r="X203" s="3"/>
      <c r="Z203" s="116">
        <f>COUNTIF($AB$5:$AB$155,AA203)</f>
        <v>0</v>
      </c>
      <c r="AA203" s="3" t="s">
        <v>146</v>
      </c>
      <c r="AC203" s="3"/>
      <c r="AD203" s="3"/>
      <c r="AF203" s="116">
        <f>COUNTIF($AH$5:$AH$155,AG203)</f>
        <v>0</v>
      </c>
      <c r="AG203" s="3" t="s">
        <v>146</v>
      </c>
      <c r="AH203" s="3"/>
      <c r="AI203" s="3"/>
      <c r="AJ203" s="3"/>
      <c r="AL203" s="116">
        <f>COUNTIF($AN$5:$AN$155,AM203)</f>
        <v>2</v>
      </c>
      <c r="AM203" s="3" t="s">
        <v>146</v>
      </c>
      <c r="AO203" s="3"/>
      <c r="AP203" s="116">
        <f aca="true" t="shared" si="9" ref="AP203:AP209">SUM(F203+M203+T203+Z203+AF203)</f>
        <v>2</v>
      </c>
      <c r="AQ203" s="3"/>
    </row>
    <row r="204" spans="1:43" ht="12.75">
      <c r="A204" s="3"/>
      <c r="B204" s="3"/>
      <c r="C204" s="3"/>
      <c r="F204" s="116">
        <f>COUNTIF($H$5:$H$155,G204)</f>
        <v>4</v>
      </c>
      <c r="G204" s="3" t="s">
        <v>135</v>
      </c>
      <c r="I204" s="3"/>
      <c r="J204" s="3"/>
      <c r="M204" s="116">
        <f>COUNTIF($O$5:$O$155,N204)</f>
        <v>2</v>
      </c>
      <c r="N204" s="3" t="s">
        <v>135</v>
      </c>
      <c r="P204" s="3"/>
      <c r="Q204" s="3"/>
      <c r="T204" s="116">
        <f>COUNTIF($V$5:$V$155,U204)</f>
        <v>1</v>
      </c>
      <c r="U204" s="3" t="s">
        <v>135</v>
      </c>
      <c r="W204" s="3"/>
      <c r="X204" s="3"/>
      <c r="Z204" s="116">
        <f>COUNTIF($AB$5:$AB$155,AA204)</f>
        <v>0</v>
      </c>
      <c r="AA204" s="3" t="s">
        <v>135</v>
      </c>
      <c r="AC204" s="3"/>
      <c r="AD204" s="3"/>
      <c r="AF204" s="116">
        <f>COUNTIF($AH$5:$AH$155,AG204)</f>
        <v>0</v>
      </c>
      <c r="AG204" s="3" t="s">
        <v>135</v>
      </c>
      <c r="AH204" s="3"/>
      <c r="AI204" s="3"/>
      <c r="AJ204" s="3"/>
      <c r="AL204" s="116">
        <f>COUNTIF($AN$5:$AN$155,AM204)</f>
        <v>2</v>
      </c>
      <c r="AM204" s="3" t="s">
        <v>135</v>
      </c>
      <c r="AO204" s="3"/>
      <c r="AP204" s="116">
        <f t="shared" si="9"/>
        <v>7</v>
      </c>
      <c r="AQ204" s="3"/>
    </row>
    <row r="205" spans="1:43" ht="12.75">
      <c r="A205" s="3"/>
      <c r="B205" s="3"/>
      <c r="C205" s="3"/>
      <c r="F205" s="116">
        <f>COUNTIF($H$5:$H$155,G205)</f>
        <v>2</v>
      </c>
      <c r="G205" s="3" t="s">
        <v>411</v>
      </c>
      <c r="I205" s="3"/>
      <c r="J205" s="3"/>
      <c r="M205" s="116">
        <f>COUNTIF($O$5:$O$155,N205)</f>
        <v>5</v>
      </c>
      <c r="N205" s="3" t="s">
        <v>411</v>
      </c>
      <c r="P205" s="3"/>
      <c r="Q205" s="3"/>
      <c r="T205" s="116">
        <f>COUNTIF($V$5:$V$155,U205)</f>
        <v>0</v>
      </c>
      <c r="U205" s="3" t="s">
        <v>411</v>
      </c>
      <c r="W205" s="3"/>
      <c r="X205" s="3"/>
      <c r="Z205" s="116">
        <f>COUNTIF($AB$5:$AB$155,AA205)</f>
        <v>4</v>
      </c>
      <c r="AA205" s="3" t="s">
        <v>411</v>
      </c>
      <c r="AC205" s="3"/>
      <c r="AD205" s="3"/>
      <c r="AF205" s="116">
        <f>COUNTIF($AH$5:$AH$155,AG205)</f>
        <v>0</v>
      </c>
      <c r="AG205" s="3" t="s">
        <v>411</v>
      </c>
      <c r="AH205" s="3"/>
      <c r="AI205" s="3"/>
      <c r="AJ205" s="3"/>
      <c r="AL205" s="116">
        <f>COUNTIF($AN$5:$AN$155,AM205)</f>
        <v>0</v>
      </c>
      <c r="AM205" s="3" t="s">
        <v>411</v>
      </c>
      <c r="AO205" s="3"/>
      <c r="AP205" s="116">
        <f t="shared" si="9"/>
        <v>11</v>
      </c>
      <c r="AQ205" s="3"/>
    </row>
    <row r="206" spans="1:43" ht="12.75">
      <c r="A206" s="3"/>
      <c r="B206" s="3"/>
      <c r="C206" s="3"/>
      <c r="F206" s="116">
        <f>COUNTIF($H$5:$H$155,G206)</f>
        <v>13</v>
      </c>
      <c r="G206" s="3" t="s">
        <v>410</v>
      </c>
      <c r="I206" s="3"/>
      <c r="J206" s="3"/>
      <c r="M206" s="116">
        <f>COUNTIF($O$5:$O$155,N206)</f>
        <v>0</v>
      </c>
      <c r="N206" s="3" t="s">
        <v>410</v>
      </c>
      <c r="P206" s="3"/>
      <c r="Q206" s="3"/>
      <c r="T206" s="116">
        <f>COUNTIF($V$5:$V$155,U206)</f>
        <v>0</v>
      </c>
      <c r="U206" s="3" t="s">
        <v>410</v>
      </c>
      <c r="W206" s="3"/>
      <c r="X206" s="3"/>
      <c r="Z206" s="116">
        <f>COUNTIF($AB$5:$AB$155,AA206)</f>
        <v>0</v>
      </c>
      <c r="AA206" s="3" t="s">
        <v>410</v>
      </c>
      <c r="AC206" s="3"/>
      <c r="AD206" s="3"/>
      <c r="AF206" s="116">
        <f>COUNTIF($AH$5:$AH$155,AG206)</f>
        <v>0</v>
      </c>
      <c r="AG206" s="3" t="s">
        <v>410</v>
      </c>
      <c r="AH206" s="3"/>
      <c r="AI206" s="3"/>
      <c r="AJ206" s="3"/>
      <c r="AL206" s="116">
        <f>COUNTIF($AN$5:$AN$155,AM206)</f>
        <v>0</v>
      </c>
      <c r="AM206" s="3" t="s">
        <v>410</v>
      </c>
      <c r="AO206" s="3"/>
      <c r="AP206" s="116">
        <f t="shared" si="9"/>
        <v>13</v>
      </c>
      <c r="AQ206" s="3"/>
    </row>
    <row r="207" spans="1:43" ht="12.75">
      <c r="A207" s="3"/>
      <c r="B207" s="3"/>
      <c r="C207" s="3"/>
      <c r="F207" s="116">
        <f>SUM(F202:F206)</f>
        <v>24</v>
      </c>
      <c r="G207" s="116" t="s">
        <v>291</v>
      </c>
      <c r="I207" s="3"/>
      <c r="J207" s="3"/>
      <c r="M207" s="116">
        <f>SUM(M202:M206)</f>
        <v>7</v>
      </c>
      <c r="N207" s="116" t="s">
        <v>291</v>
      </c>
      <c r="P207" s="3"/>
      <c r="Q207" s="3"/>
      <c r="T207" s="116">
        <f>SUM(T202:T206)</f>
        <v>1</v>
      </c>
      <c r="U207" s="116" t="s">
        <v>291</v>
      </c>
      <c r="W207" s="3"/>
      <c r="X207" s="3"/>
      <c r="Z207" s="116">
        <f>SUM(Z202:Z206)</f>
        <v>4</v>
      </c>
      <c r="AA207" s="116" t="s">
        <v>291</v>
      </c>
      <c r="AC207" s="3"/>
      <c r="AD207" s="3"/>
      <c r="AF207" s="116">
        <f>SUM(AF202:AF206)</f>
        <v>0</v>
      </c>
      <c r="AG207" s="116" t="s">
        <v>291</v>
      </c>
      <c r="AH207" s="3"/>
      <c r="AI207" s="3"/>
      <c r="AJ207" s="3"/>
      <c r="AL207" s="116">
        <f>SUM(AL202:AL206)</f>
        <v>5</v>
      </c>
      <c r="AM207" s="116" t="s">
        <v>291</v>
      </c>
      <c r="AO207" s="3"/>
      <c r="AP207" s="116">
        <f t="shared" si="9"/>
        <v>36</v>
      </c>
      <c r="AQ207" s="3"/>
    </row>
    <row r="208" spans="1:43" ht="12.75">
      <c r="A208" s="3"/>
      <c r="B208" s="3"/>
      <c r="C208" s="3"/>
      <c r="F208" s="116"/>
      <c r="G208" s="3"/>
      <c r="I208" s="3"/>
      <c r="J208" s="3"/>
      <c r="M208" s="116"/>
      <c r="N208" s="3"/>
      <c r="P208" s="3"/>
      <c r="Q208" s="3"/>
      <c r="T208" s="116"/>
      <c r="U208" s="3"/>
      <c r="W208" s="3"/>
      <c r="X208" s="3"/>
      <c r="Z208" s="116"/>
      <c r="AA208" s="3"/>
      <c r="AC208" s="3"/>
      <c r="AD208" s="3"/>
      <c r="AF208" s="116"/>
      <c r="AG208" s="3"/>
      <c r="AH208" s="3"/>
      <c r="AI208" s="3"/>
      <c r="AJ208" s="3"/>
      <c r="AL208" s="116"/>
      <c r="AM208" s="3"/>
      <c r="AO208" s="3"/>
      <c r="AP208" s="3"/>
      <c r="AQ208" s="3"/>
    </row>
    <row r="209" spans="1:43" ht="12.75">
      <c r="A209" s="3"/>
      <c r="B209" s="3"/>
      <c r="C209" s="3"/>
      <c r="F209" s="160">
        <f>SUM($J$5:$J155)</f>
        <v>9550</v>
      </c>
      <c r="G209" s="116" t="s">
        <v>349</v>
      </c>
      <c r="I209" s="3"/>
      <c r="J209" s="3"/>
      <c r="M209" s="160">
        <f>SUM($Q$5:$Q155)</f>
        <v>1275</v>
      </c>
      <c r="N209" s="116" t="s">
        <v>349</v>
      </c>
      <c r="P209" s="3"/>
      <c r="Q209" s="3"/>
      <c r="T209" s="160">
        <f>SUM($X$5:$X155)</f>
        <v>250</v>
      </c>
      <c r="U209" s="116" t="s">
        <v>349</v>
      </c>
      <c r="W209" s="3"/>
      <c r="X209" s="3"/>
      <c r="Z209" s="160">
        <f>SUM($AD$5:$AD155)</f>
        <v>600</v>
      </c>
      <c r="AA209" s="116" t="s">
        <v>349</v>
      </c>
      <c r="AC209" s="3"/>
      <c r="AD209" s="3"/>
      <c r="AF209" s="160">
        <f>SUM($AJ$5:$AJ155)</f>
        <v>0</v>
      </c>
      <c r="AG209" s="116" t="s">
        <v>349</v>
      </c>
      <c r="AH209" s="3"/>
      <c r="AI209" s="3"/>
      <c r="AJ209" s="3"/>
      <c r="AL209" s="116"/>
      <c r="AM209" s="3"/>
      <c r="AO209" s="3"/>
      <c r="AP209" s="160">
        <f t="shared" si="9"/>
        <v>11675</v>
      </c>
      <c r="AQ209" s="3"/>
    </row>
    <row r="210" spans="6:42" ht="12.75">
      <c r="F210" s="116"/>
      <c r="M210" s="116"/>
      <c r="T210" s="116"/>
      <c r="AF210" s="116"/>
      <c r="AL210" s="116"/>
      <c r="AP210" s="116"/>
    </row>
    <row r="211" spans="6:42" ht="12.75">
      <c r="F211" s="116"/>
      <c r="G211" s="1"/>
      <c r="M211" s="116"/>
      <c r="N211" s="1"/>
      <c r="T211" s="116"/>
      <c r="U211" s="1"/>
      <c r="Z211" s="116"/>
      <c r="AA211" s="1"/>
      <c r="AF211" s="116"/>
      <c r="AG211" s="1"/>
      <c r="AL211" s="116"/>
      <c r="AM211" s="1"/>
      <c r="AP211" s="116"/>
    </row>
    <row r="213" spans="6:42" ht="12.75">
      <c r="F213" s="160"/>
      <c r="G213" s="1"/>
      <c r="M213" s="160"/>
      <c r="N213" s="1"/>
      <c r="T213" s="160"/>
      <c r="U213" s="1"/>
      <c r="Z213" s="160"/>
      <c r="AA213" s="1"/>
      <c r="AF213" s="160"/>
      <c r="AG213" s="1"/>
      <c r="AH213" s="3"/>
      <c r="AP213" s="160"/>
    </row>
  </sheetData>
  <sheetProtection/>
  <mergeCells count="11">
    <mergeCell ref="Z3:AD3"/>
    <mergeCell ref="AQ3:AR3"/>
    <mergeCell ref="AF3:AJ3"/>
    <mergeCell ref="B68:C69"/>
    <mergeCell ref="J1:T1"/>
    <mergeCell ref="V2:X2"/>
    <mergeCell ref="T3:X3"/>
    <mergeCell ref="AQ16:AR16"/>
    <mergeCell ref="F3:J3"/>
    <mergeCell ref="M3:Q3"/>
    <mergeCell ref="AL3:AP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5" r:id="rId3"/>
  <headerFooter alignWithMargins="0">
    <oddFooter>&amp;R&amp;24 2018</oddFooter>
  </headerFooter>
  <rowBreaks count="2" manualBreakCount="2">
    <brk id="72" max="46" man="1"/>
    <brk id="125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AW211"/>
  <sheetViews>
    <sheetView zoomScale="80" zoomScaleNormal="80" zoomScaleSheetLayoutView="75" zoomScalePageLayoutView="0" workbookViewId="0" topLeftCell="A1">
      <pane xSplit="3" ySplit="4" topLeftCell="F5" activePane="bottomRight" state="frozen"/>
      <selection pane="topLeft" activeCell="E53" sqref="E53"/>
      <selection pane="topRight" activeCell="E53" sqref="E53"/>
      <selection pane="bottomLeft" activeCell="E53" sqref="E53"/>
      <selection pane="bottomRight" activeCell="F5" sqref="F5"/>
    </sheetView>
  </sheetViews>
  <sheetFormatPr defaultColWidth="9.00390625" defaultRowHeight="14.25"/>
  <cols>
    <col min="1" max="1" width="5.125" style="2" customWidth="1"/>
    <col min="2" max="3" width="4.625" style="2" customWidth="1"/>
    <col min="4" max="4" width="4.625" style="187" hidden="1" customWidth="1"/>
    <col min="5" max="5" width="10.125" style="187" hidden="1" customWidth="1"/>
    <col min="6" max="6" width="11.125" style="1" customWidth="1"/>
    <col min="7" max="7" width="13.125" style="2" customWidth="1"/>
    <col min="8" max="8" width="3.125" style="3" customWidth="1"/>
    <col min="9" max="9" width="3.625" style="2" customWidth="1"/>
    <col min="10" max="10" width="5.875" style="2" customWidth="1"/>
    <col min="11" max="11" width="6.25390625" style="187" hidden="1" customWidth="1"/>
    <col min="12" max="12" width="10.125" style="187" hidden="1" customWidth="1"/>
    <col min="13" max="13" width="9.625" style="1" customWidth="1"/>
    <col min="14" max="14" width="11.625" style="2" customWidth="1"/>
    <col min="15" max="15" width="3.125" style="2" customWidth="1"/>
    <col min="16" max="16" width="3.625" style="3" customWidth="1"/>
    <col min="17" max="17" width="5.125" style="2" customWidth="1"/>
    <col min="18" max="18" width="4.625" style="187" hidden="1" customWidth="1"/>
    <col min="19" max="19" width="10.125" style="187" hidden="1" customWidth="1"/>
    <col min="20" max="20" width="10.00390625" style="1" customWidth="1"/>
    <col min="21" max="21" width="11.625" style="2" customWidth="1"/>
    <col min="22" max="22" width="3.125" style="3" customWidth="1"/>
    <col min="23" max="23" width="3.625" style="2" customWidth="1"/>
    <col min="24" max="24" width="5.125" style="2" customWidth="1"/>
    <col min="25" max="25" width="4.625" style="187" hidden="1" customWidth="1"/>
    <col min="26" max="26" width="7.875" style="1" customWidth="1"/>
    <col min="27" max="27" width="11.625" style="2" customWidth="1"/>
    <col min="28" max="28" width="3.125" style="3" customWidth="1"/>
    <col min="29" max="29" width="3.625" style="2" customWidth="1"/>
    <col min="30" max="30" width="5.125" style="2" customWidth="1"/>
    <col min="31" max="31" width="4.625" style="187" hidden="1" customWidth="1"/>
    <col min="32" max="32" width="5.125" style="1" customWidth="1"/>
    <col min="33" max="33" width="11.625" style="2" customWidth="1"/>
    <col min="34" max="34" width="3.125" style="2" customWidth="1"/>
    <col min="35" max="35" width="3.625" style="2" customWidth="1"/>
    <col min="36" max="36" width="5.125" style="2" customWidth="1"/>
    <col min="37" max="37" width="4.625" style="187" hidden="1" customWidth="1"/>
    <col min="38" max="38" width="6.125" style="1" customWidth="1"/>
    <col min="39" max="39" width="11.625" style="2" customWidth="1"/>
    <col min="40" max="40" width="3.125" style="3" customWidth="1"/>
    <col min="41" max="41" width="3.625" style="2" customWidth="1"/>
    <col min="42" max="42" width="5.125" style="2" customWidth="1"/>
    <col min="43" max="43" width="14.125" style="2" customWidth="1"/>
    <col min="44" max="44" width="15.125" style="2" customWidth="1"/>
    <col min="45" max="46" width="13.625" style="2" customWidth="1"/>
    <col min="47" max="47" width="10.625" style="2" customWidth="1"/>
    <col min="48" max="16384" width="9.00390625" style="2" customWidth="1"/>
  </cols>
  <sheetData>
    <row r="1" spans="1:46" ht="19.5">
      <c r="A1" s="98" t="s">
        <v>347</v>
      </c>
      <c r="B1" s="98"/>
      <c r="C1" s="98"/>
      <c r="D1" s="1145"/>
      <c r="E1" s="1145"/>
      <c r="F1" s="767"/>
      <c r="G1" s="98"/>
      <c r="H1" s="98"/>
      <c r="I1" s="98"/>
      <c r="J1" s="2104" t="s">
        <v>712</v>
      </c>
      <c r="K1" s="2104"/>
      <c r="L1" s="2104"/>
      <c r="M1" s="2104"/>
      <c r="N1" s="2104"/>
      <c r="O1" s="2104"/>
      <c r="P1" s="2104"/>
      <c r="Q1" s="2104"/>
      <c r="R1" s="2104"/>
      <c r="S1" s="2104"/>
      <c r="T1" s="2104"/>
      <c r="U1" s="100"/>
      <c r="V1" s="99"/>
      <c r="W1" s="100"/>
      <c r="X1" s="100"/>
      <c r="Y1" s="223"/>
      <c r="Z1" s="102"/>
      <c r="AA1" s="101"/>
      <c r="AB1" s="99"/>
      <c r="AC1" s="100"/>
      <c r="AD1" s="100"/>
      <c r="AE1" s="223"/>
      <c r="AF1" s="1564" t="str">
        <f>Jan!AF1</f>
        <v>ORIGINAL( 16 MAY 2017)</v>
      </c>
      <c r="AG1" s="101"/>
      <c r="AH1" s="102"/>
      <c r="AI1" s="98"/>
      <c r="AJ1" s="100"/>
      <c r="AK1" s="223"/>
      <c r="AL1" s="98"/>
      <c r="AM1" s="100"/>
      <c r="AN1" s="101"/>
      <c r="AO1" s="98"/>
      <c r="AP1" s="98"/>
      <c r="AQ1" s="98"/>
      <c r="AR1" s="98"/>
      <c r="AS1" s="179" t="s">
        <v>375</v>
      </c>
      <c r="AT1" s="939">
        <v>2018</v>
      </c>
    </row>
    <row r="2" spans="1:36" ht="13.5" thickBot="1">
      <c r="A2" s="1"/>
      <c r="V2" s="2105"/>
      <c r="W2" s="2105"/>
      <c r="X2" s="2105"/>
      <c r="Y2" s="124"/>
      <c r="AE2" s="124"/>
      <c r="AF2" s="31"/>
      <c r="AG2" s="6"/>
      <c r="AH2" s="6"/>
      <c r="AI2" s="6"/>
      <c r="AJ2" s="6"/>
    </row>
    <row r="3" spans="1:47" ht="15" customHeight="1" thickTop="1">
      <c r="A3" s="463"/>
      <c r="B3" s="464"/>
      <c r="C3" s="465"/>
      <c r="D3" s="466"/>
      <c r="E3" s="466"/>
      <c r="F3" s="2159" t="s">
        <v>121</v>
      </c>
      <c r="G3" s="2159"/>
      <c r="H3" s="2159"/>
      <c r="I3" s="2159"/>
      <c r="J3" s="2160"/>
      <c r="K3" s="467"/>
      <c r="L3" s="704"/>
      <c r="M3" s="2159" t="s">
        <v>122</v>
      </c>
      <c r="N3" s="2159"/>
      <c r="O3" s="2159"/>
      <c r="P3" s="2159"/>
      <c r="Q3" s="2160"/>
      <c r="R3" s="467"/>
      <c r="S3" s="704"/>
      <c r="T3" s="2159" t="s">
        <v>123</v>
      </c>
      <c r="U3" s="2159"/>
      <c r="V3" s="2159"/>
      <c r="W3" s="2159"/>
      <c r="X3" s="2160"/>
      <c r="Y3" s="466"/>
      <c r="Z3" s="2159" t="s">
        <v>124</v>
      </c>
      <c r="AA3" s="2159"/>
      <c r="AB3" s="2159"/>
      <c r="AC3" s="2159"/>
      <c r="AD3" s="2160"/>
      <c r="AE3" s="467"/>
      <c r="AF3" s="2161" t="s">
        <v>311</v>
      </c>
      <c r="AG3" s="2159"/>
      <c r="AH3" s="2159"/>
      <c r="AI3" s="2159"/>
      <c r="AJ3" s="2162"/>
      <c r="AK3" s="467"/>
      <c r="AL3" s="2163" t="s">
        <v>4</v>
      </c>
      <c r="AM3" s="2163"/>
      <c r="AN3" s="2163"/>
      <c r="AO3" s="2163"/>
      <c r="AP3" s="2163"/>
      <c r="AQ3" s="2157" t="s">
        <v>313</v>
      </c>
      <c r="AR3" s="2158"/>
      <c r="AS3" s="468" t="s">
        <v>370</v>
      </c>
      <c r="AT3" s="469" t="s">
        <v>377</v>
      </c>
      <c r="AU3" s="470" t="s">
        <v>371</v>
      </c>
    </row>
    <row r="4" spans="1:47" ht="13.5" thickBot="1">
      <c r="A4" s="471" t="s">
        <v>125</v>
      </c>
      <c r="B4" s="472" t="s">
        <v>126</v>
      </c>
      <c r="C4" s="473" t="s">
        <v>127</v>
      </c>
      <c r="D4" s="472"/>
      <c r="E4" s="472"/>
      <c r="F4" s="539" t="s">
        <v>128</v>
      </c>
      <c r="G4" s="474" t="s">
        <v>129</v>
      </c>
      <c r="H4" s="474" t="s">
        <v>130</v>
      </c>
      <c r="I4" s="472" t="s">
        <v>132</v>
      </c>
      <c r="J4" s="473" t="s">
        <v>131</v>
      </c>
      <c r="K4" s="472"/>
      <c r="L4" s="472"/>
      <c r="M4" s="539" t="s">
        <v>128</v>
      </c>
      <c r="N4" s="474" t="s">
        <v>129</v>
      </c>
      <c r="O4" s="474" t="s">
        <v>130</v>
      </c>
      <c r="P4" s="472" t="s">
        <v>132</v>
      </c>
      <c r="Q4" s="473" t="s">
        <v>131</v>
      </c>
      <c r="R4" s="472"/>
      <c r="S4" s="472"/>
      <c r="T4" s="539" t="s">
        <v>128</v>
      </c>
      <c r="U4" s="474" t="s">
        <v>129</v>
      </c>
      <c r="V4" s="474" t="s">
        <v>130</v>
      </c>
      <c r="W4" s="474" t="s">
        <v>132</v>
      </c>
      <c r="X4" s="475" t="s">
        <v>131</v>
      </c>
      <c r="Y4" s="472"/>
      <c r="Z4" s="539" t="s">
        <v>128</v>
      </c>
      <c r="AA4" s="474" t="s">
        <v>129</v>
      </c>
      <c r="AB4" s="474" t="s">
        <v>130</v>
      </c>
      <c r="AC4" s="474" t="s">
        <v>132</v>
      </c>
      <c r="AD4" s="475" t="s">
        <v>131</v>
      </c>
      <c r="AE4" s="472"/>
      <c r="AF4" s="544" t="s">
        <v>128</v>
      </c>
      <c r="AG4" s="476" t="s">
        <v>129</v>
      </c>
      <c r="AH4" s="476" t="s">
        <v>130</v>
      </c>
      <c r="AI4" s="474" t="s">
        <v>132</v>
      </c>
      <c r="AJ4" s="477" t="s">
        <v>131</v>
      </c>
      <c r="AK4" s="472"/>
      <c r="AL4" s="539" t="s">
        <v>128</v>
      </c>
      <c r="AM4" s="474" t="s">
        <v>129</v>
      </c>
      <c r="AN4" s="474" t="s">
        <v>130</v>
      </c>
      <c r="AO4" s="474" t="s">
        <v>132</v>
      </c>
      <c r="AP4" s="472" t="s">
        <v>131</v>
      </c>
      <c r="AQ4" s="478" t="s">
        <v>128</v>
      </c>
      <c r="AR4" s="475" t="s">
        <v>128</v>
      </c>
      <c r="AS4" s="479" t="s">
        <v>128</v>
      </c>
      <c r="AT4" s="479" t="s">
        <v>128</v>
      </c>
      <c r="AU4" s="480" t="s">
        <v>128</v>
      </c>
    </row>
    <row r="5" spans="1:47" s="3" customFormat="1" ht="12.75">
      <c r="A5" s="1135"/>
      <c r="B5" s="538">
        <v>1</v>
      </c>
      <c r="C5" s="363" t="s">
        <v>148</v>
      </c>
      <c r="D5" s="124"/>
      <c r="E5" s="124"/>
      <c r="F5" s="115"/>
      <c r="G5" s="1612"/>
      <c r="H5" s="1613"/>
      <c r="I5" s="1613"/>
      <c r="J5" s="1614"/>
      <c r="K5" s="124"/>
      <c r="L5" s="124"/>
      <c r="M5" s="115"/>
      <c r="N5" s="811"/>
      <c r="O5" s="11"/>
      <c r="P5" s="6"/>
      <c r="Q5" s="53"/>
      <c r="R5" s="124" t="s">
        <v>148</v>
      </c>
      <c r="S5" s="124"/>
      <c r="T5" s="31" t="s">
        <v>322</v>
      </c>
      <c r="U5" s="811"/>
      <c r="V5" s="6"/>
      <c r="W5" s="11"/>
      <c r="X5" s="50"/>
      <c r="Y5" s="124"/>
      <c r="Z5" s="31"/>
      <c r="AA5" s="10"/>
      <c r="AB5" s="11"/>
      <c r="AC5" s="11"/>
      <c r="AD5" s="53"/>
      <c r="AE5" s="124"/>
      <c r="AF5" s="248"/>
      <c r="AG5" s="13"/>
      <c r="AH5" s="13"/>
      <c r="AI5" s="11"/>
      <c r="AJ5" s="74"/>
      <c r="AK5" s="124" t="s">
        <v>148</v>
      </c>
      <c r="AL5" s="532" t="s">
        <v>150</v>
      </c>
      <c r="AM5" s="10"/>
      <c r="AN5" s="11"/>
      <c r="AO5" s="11"/>
      <c r="AP5" s="62"/>
      <c r="AQ5" s="202"/>
      <c r="AR5" s="54"/>
      <c r="AS5" s="50"/>
      <c r="AT5" s="65"/>
      <c r="AU5" s="168"/>
    </row>
    <row r="6" spans="1:47" s="3" customFormat="1" ht="12.75">
      <c r="A6" s="1135" t="s">
        <v>357</v>
      </c>
      <c r="B6" s="537"/>
      <c r="C6" s="363"/>
      <c r="D6" s="124"/>
      <c r="E6" s="124"/>
      <c r="F6" s="31"/>
      <c r="G6" s="377"/>
      <c r="H6" s="378"/>
      <c r="I6" s="378"/>
      <c r="J6" s="664"/>
      <c r="K6" s="124"/>
      <c r="L6" s="124"/>
      <c r="M6" s="115"/>
      <c r="N6" s="375"/>
      <c r="O6" s="11"/>
      <c r="P6" s="6"/>
      <c r="Q6" s="53"/>
      <c r="R6" s="124"/>
      <c r="S6" s="124"/>
      <c r="T6" s="115"/>
      <c r="U6" s="811"/>
      <c r="V6" s="6"/>
      <c r="W6" s="11"/>
      <c r="X6" s="50"/>
      <c r="Y6" s="124"/>
      <c r="Z6" s="31"/>
      <c r="AA6" s="10"/>
      <c r="AB6" s="11"/>
      <c r="AC6" s="11"/>
      <c r="AD6" s="53"/>
      <c r="AE6" s="124"/>
      <c r="AF6" s="248"/>
      <c r="AG6" s="13"/>
      <c r="AH6" s="13"/>
      <c r="AI6" s="11"/>
      <c r="AJ6" s="74"/>
      <c r="AK6" s="161"/>
      <c r="AL6" s="31"/>
      <c r="AM6" s="10"/>
      <c r="AN6" s="11"/>
      <c r="AO6" s="11"/>
      <c r="AP6" s="54"/>
      <c r="AQ6" s="202"/>
      <c r="AR6" s="54"/>
      <c r="AS6" s="54"/>
      <c r="AT6" s="65"/>
      <c r="AU6" s="168"/>
    </row>
    <row r="7" spans="1:47" s="3" customFormat="1" ht="13.5" thickBot="1">
      <c r="A7" s="1135"/>
      <c r="B7" s="861"/>
      <c r="C7" s="825"/>
      <c r="D7" s="126"/>
      <c r="E7" s="126"/>
      <c r="F7" s="541"/>
      <c r="G7" s="840"/>
      <c r="H7" s="841"/>
      <c r="I7" s="841"/>
      <c r="J7" s="842"/>
      <c r="K7" s="126"/>
      <c r="L7" s="126"/>
      <c r="M7" s="679"/>
      <c r="N7" s="812"/>
      <c r="O7" s="79"/>
      <c r="P7" s="77"/>
      <c r="Q7" s="76"/>
      <c r="R7" s="126"/>
      <c r="S7" s="126"/>
      <c r="T7" s="366"/>
      <c r="U7" s="781"/>
      <c r="V7" s="77"/>
      <c r="W7" s="79"/>
      <c r="X7" s="80"/>
      <c r="Y7" s="126"/>
      <c r="Z7" s="366"/>
      <c r="AA7" s="78"/>
      <c r="AB7" s="79"/>
      <c r="AC7" s="79"/>
      <c r="AD7" s="76"/>
      <c r="AE7" s="126"/>
      <c r="AF7" s="533"/>
      <c r="AG7" s="81"/>
      <c r="AH7" s="81"/>
      <c r="AI7" s="79"/>
      <c r="AJ7" s="193"/>
      <c r="AK7" s="126"/>
      <c r="AL7" s="533"/>
      <c r="AM7" s="78"/>
      <c r="AN7" s="79"/>
      <c r="AO7" s="79"/>
      <c r="AP7" s="77"/>
      <c r="AQ7" s="87"/>
      <c r="AR7" s="80"/>
      <c r="AS7" s="80"/>
      <c r="AT7" s="83"/>
      <c r="AU7" s="84"/>
    </row>
    <row r="8" spans="1:47" s="3" customFormat="1" ht="13.5" thickTop="1">
      <c r="A8" s="1135"/>
      <c r="B8" s="538">
        <v>2</v>
      </c>
      <c r="C8" s="363" t="s">
        <v>151</v>
      </c>
      <c r="D8" s="124"/>
      <c r="E8" s="124"/>
      <c r="F8" s="31"/>
      <c r="G8" s="10"/>
      <c r="H8" s="11"/>
      <c r="I8" s="6"/>
      <c r="J8" s="53"/>
      <c r="K8" s="124"/>
      <c r="L8" s="124"/>
      <c r="M8" s="31"/>
      <c r="N8" s="10"/>
      <c r="O8" s="11"/>
      <c r="P8" s="6"/>
      <c r="Q8" s="53"/>
      <c r="R8" s="124"/>
      <c r="S8" s="124"/>
      <c r="T8" s="31"/>
      <c r="U8" s="10"/>
      <c r="V8" s="6"/>
      <c r="W8" s="11"/>
      <c r="X8" s="50"/>
      <c r="Y8" s="124"/>
      <c r="Z8" s="31"/>
      <c r="AA8" s="10"/>
      <c r="AB8" s="11"/>
      <c r="AC8" s="11"/>
      <c r="AD8" s="53"/>
      <c r="AE8" s="124" t="s">
        <v>151</v>
      </c>
      <c r="AF8" s="248" t="s">
        <v>315</v>
      </c>
      <c r="AG8" s="13"/>
      <c r="AH8" s="13"/>
      <c r="AI8" s="11"/>
      <c r="AJ8" s="74"/>
      <c r="AK8" s="124"/>
      <c r="AL8" s="116"/>
      <c r="AM8" s="10"/>
      <c r="AN8" s="11"/>
      <c r="AO8" s="11"/>
      <c r="AP8" s="6"/>
      <c r="AQ8" s="67"/>
      <c r="AR8" s="50"/>
      <c r="AS8" s="50"/>
      <c r="AT8" s="63"/>
      <c r="AU8" s="12"/>
    </row>
    <row r="9" spans="1:47" s="3" customFormat="1" ht="12.75">
      <c r="A9" s="1135"/>
      <c r="B9" s="537"/>
      <c r="C9" s="363"/>
      <c r="D9" s="124"/>
      <c r="E9" s="124"/>
      <c r="F9" s="31"/>
      <c r="G9" s="10"/>
      <c r="H9" s="11"/>
      <c r="I9" s="6"/>
      <c r="J9" s="53"/>
      <c r="K9" s="124"/>
      <c r="L9" s="124"/>
      <c r="M9" s="31"/>
      <c r="N9" s="10"/>
      <c r="O9" s="11"/>
      <c r="P9" s="6"/>
      <c r="Q9" s="53"/>
      <c r="R9" s="124"/>
      <c r="S9" s="124"/>
      <c r="T9" s="31"/>
      <c r="U9" s="10"/>
      <c r="V9" s="6"/>
      <c r="W9" s="11"/>
      <c r="X9" s="50"/>
      <c r="Y9" s="124"/>
      <c r="Z9" s="31"/>
      <c r="AA9" s="10"/>
      <c r="AB9" s="11"/>
      <c r="AC9" s="11"/>
      <c r="AD9" s="53"/>
      <c r="AE9" s="124"/>
      <c r="AF9" s="248"/>
      <c r="AG9" s="13"/>
      <c r="AH9" s="13"/>
      <c r="AI9" s="11"/>
      <c r="AJ9" s="74"/>
      <c r="AK9" s="124"/>
      <c r="AL9" s="116"/>
      <c r="AM9" s="10"/>
      <c r="AN9" s="11"/>
      <c r="AO9" s="11"/>
      <c r="AP9" s="6"/>
      <c r="AQ9" s="67"/>
      <c r="AR9" s="50"/>
      <c r="AS9" s="50"/>
      <c r="AT9" s="63"/>
      <c r="AU9" s="12"/>
    </row>
    <row r="10" spans="1:47" s="18" customFormat="1" ht="12.75">
      <c r="A10" s="1135"/>
      <c r="B10" s="860"/>
      <c r="C10" s="784"/>
      <c r="D10" s="125"/>
      <c r="E10" s="125"/>
      <c r="F10" s="365"/>
      <c r="G10" s="17"/>
      <c r="H10" s="19"/>
      <c r="J10" s="56"/>
      <c r="K10" s="125"/>
      <c r="L10" s="125"/>
      <c r="M10" s="365"/>
      <c r="N10" s="17"/>
      <c r="O10" s="19"/>
      <c r="Q10" s="56"/>
      <c r="R10" s="125"/>
      <c r="S10" s="125"/>
      <c r="T10" s="365"/>
      <c r="U10" s="17"/>
      <c r="W10" s="19"/>
      <c r="X10" s="51"/>
      <c r="Y10" s="125"/>
      <c r="Z10" s="365"/>
      <c r="AA10" s="17"/>
      <c r="AB10" s="19"/>
      <c r="AC10" s="19"/>
      <c r="AD10" s="56"/>
      <c r="AE10" s="125"/>
      <c r="AF10" s="532"/>
      <c r="AG10" s="21"/>
      <c r="AH10" s="21"/>
      <c r="AI10" s="19"/>
      <c r="AJ10" s="192"/>
      <c r="AK10" s="125"/>
      <c r="AL10" s="365"/>
      <c r="AM10" s="17"/>
      <c r="AN10" s="19"/>
      <c r="AO10" s="19"/>
      <c r="AQ10" s="92"/>
      <c r="AR10" s="51"/>
      <c r="AS10" s="51"/>
      <c r="AT10" s="64"/>
      <c r="AU10" s="20"/>
    </row>
    <row r="11" spans="1:47" s="3" customFormat="1" ht="12.75">
      <c r="A11" s="1135"/>
      <c r="B11" s="538">
        <v>3</v>
      </c>
      <c r="C11" s="363" t="s">
        <v>134</v>
      </c>
      <c r="D11" s="124"/>
      <c r="E11" s="124"/>
      <c r="F11" s="31"/>
      <c r="G11" s="10"/>
      <c r="H11" s="11"/>
      <c r="I11" s="6"/>
      <c r="J11" s="53"/>
      <c r="K11" s="124"/>
      <c r="L11" s="124"/>
      <c r="M11" s="115"/>
      <c r="N11" s="10"/>
      <c r="O11" s="11"/>
      <c r="P11" s="6"/>
      <c r="Q11" s="53"/>
      <c r="R11" s="124" t="s">
        <v>134</v>
      </c>
      <c r="S11" s="124"/>
      <c r="T11" s="31" t="s">
        <v>397</v>
      </c>
      <c r="U11" s="10"/>
      <c r="V11" s="6"/>
      <c r="W11" s="11"/>
      <c r="X11" s="50"/>
      <c r="Y11" s="124"/>
      <c r="Z11" s="31"/>
      <c r="AA11" s="10"/>
      <c r="AB11" s="11"/>
      <c r="AC11" s="11"/>
      <c r="AD11" s="53"/>
      <c r="AE11" s="124"/>
      <c r="AF11" s="248"/>
      <c r="AG11" s="13"/>
      <c r="AH11" s="13"/>
      <c r="AI11" s="11"/>
      <c r="AJ11" s="74"/>
      <c r="AK11" s="124"/>
      <c r="AL11" s="116"/>
      <c r="AM11" s="10"/>
      <c r="AN11" s="11"/>
      <c r="AO11" s="11"/>
      <c r="AP11" s="6"/>
      <c r="AQ11" s="67"/>
      <c r="AR11" s="50"/>
      <c r="AS11" s="50"/>
      <c r="AT11" s="63"/>
      <c r="AU11" s="12"/>
    </row>
    <row r="12" spans="1:47" s="3" customFormat="1" ht="12.75">
      <c r="A12" s="1135"/>
      <c r="B12" s="537"/>
      <c r="C12" s="363"/>
      <c r="D12" s="124"/>
      <c r="E12" s="124"/>
      <c r="F12" s="31"/>
      <c r="G12" s="10"/>
      <c r="H12" s="11"/>
      <c r="I12" s="6"/>
      <c r="J12" s="53"/>
      <c r="K12" s="124"/>
      <c r="L12" s="124"/>
      <c r="M12" s="31"/>
      <c r="N12" s="10"/>
      <c r="O12" s="11"/>
      <c r="P12" s="6"/>
      <c r="Q12" s="53"/>
      <c r="R12" s="124"/>
      <c r="S12" s="124"/>
      <c r="T12" s="31"/>
      <c r="U12" s="10"/>
      <c r="V12" s="6"/>
      <c r="W12" s="11"/>
      <c r="X12" s="50"/>
      <c r="Y12" s="124"/>
      <c r="Z12" s="31"/>
      <c r="AA12" s="10"/>
      <c r="AB12" s="11"/>
      <c r="AC12" s="11"/>
      <c r="AD12" s="53"/>
      <c r="AE12" s="124"/>
      <c r="AF12" s="248"/>
      <c r="AG12" s="13"/>
      <c r="AH12" s="13"/>
      <c r="AI12" s="11"/>
      <c r="AJ12" s="74"/>
      <c r="AK12" s="124"/>
      <c r="AL12" s="116"/>
      <c r="AM12" s="10"/>
      <c r="AN12" s="11"/>
      <c r="AO12" s="11"/>
      <c r="AP12" s="6"/>
      <c r="AQ12" s="67"/>
      <c r="AR12" s="50"/>
      <c r="AS12" s="50"/>
      <c r="AT12" s="63"/>
      <c r="AU12" s="12"/>
    </row>
    <row r="13" spans="1:47" s="18" customFormat="1" ht="12.75">
      <c r="A13" s="1135"/>
      <c r="B13" s="860"/>
      <c r="C13" s="784"/>
      <c r="D13" s="125"/>
      <c r="E13" s="125"/>
      <c r="F13" s="365"/>
      <c r="G13" s="17"/>
      <c r="H13" s="19"/>
      <c r="J13" s="56"/>
      <c r="K13" s="125"/>
      <c r="L13" s="125"/>
      <c r="M13" s="365"/>
      <c r="N13" s="17"/>
      <c r="O13" s="19"/>
      <c r="Q13" s="56"/>
      <c r="R13" s="125"/>
      <c r="S13" s="125"/>
      <c r="T13" s="365"/>
      <c r="U13" s="17"/>
      <c r="W13" s="19"/>
      <c r="X13" s="51"/>
      <c r="Y13" s="125"/>
      <c r="Z13" s="365"/>
      <c r="AA13" s="17"/>
      <c r="AB13" s="19"/>
      <c r="AC13" s="19"/>
      <c r="AD13" s="56"/>
      <c r="AE13" s="125"/>
      <c r="AF13" s="532"/>
      <c r="AG13" s="21"/>
      <c r="AH13" s="21"/>
      <c r="AI13" s="19"/>
      <c r="AJ13" s="192"/>
      <c r="AK13" s="125"/>
      <c r="AL13" s="365"/>
      <c r="AM13" s="17"/>
      <c r="AN13" s="19"/>
      <c r="AO13" s="19"/>
      <c r="AQ13" s="92"/>
      <c r="AR13" s="208"/>
      <c r="AS13" s="51"/>
      <c r="AT13" s="51"/>
      <c r="AU13" s="20"/>
    </row>
    <row r="14" spans="1:47" s="3" customFormat="1" ht="12.75">
      <c r="A14" s="1135"/>
      <c r="B14" s="538">
        <v>4</v>
      </c>
      <c r="C14" s="363" t="s">
        <v>137</v>
      </c>
      <c r="D14" s="124"/>
      <c r="E14" s="124"/>
      <c r="F14" s="31"/>
      <c r="G14" s="10"/>
      <c r="H14" s="11"/>
      <c r="I14" s="6"/>
      <c r="J14" s="53"/>
      <c r="K14" s="124" t="s">
        <v>137</v>
      </c>
      <c r="L14" s="124"/>
      <c r="M14" s="115" t="s">
        <v>152</v>
      </c>
      <c r="N14" s="10"/>
      <c r="O14" s="11"/>
      <c r="P14" s="6"/>
      <c r="Q14" s="53"/>
      <c r="R14" s="124"/>
      <c r="S14" s="124"/>
      <c r="T14" s="31"/>
      <c r="U14" s="10"/>
      <c r="V14" s="6"/>
      <c r="W14" s="11"/>
      <c r="X14" s="50"/>
      <c r="Y14" s="124"/>
      <c r="Z14" s="31"/>
      <c r="AA14" s="10"/>
      <c r="AB14" s="11"/>
      <c r="AC14" s="11"/>
      <c r="AD14" s="53"/>
      <c r="AE14" s="124"/>
      <c r="AF14" s="248"/>
      <c r="AG14" s="13"/>
      <c r="AH14" s="13"/>
      <c r="AI14" s="11"/>
      <c r="AJ14" s="74"/>
      <c r="AK14" s="124"/>
      <c r="AL14" s="116"/>
      <c r="AM14" s="10"/>
      <c r="AN14" s="11"/>
      <c r="AO14" s="11"/>
      <c r="AP14" s="6"/>
      <c r="AQ14" s="67"/>
      <c r="AR14" s="50"/>
      <c r="AS14" s="50"/>
      <c r="AT14" s="50"/>
      <c r="AU14" s="12"/>
    </row>
    <row r="15" spans="1:47" s="3" customFormat="1" ht="12.75">
      <c r="A15" s="1135"/>
      <c r="B15" s="537"/>
      <c r="C15" s="363"/>
      <c r="D15" s="124"/>
      <c r="E15" s="124"/>
      <c r="F15" s="31"/>
      <c r="G15" s="10"/>
      <c r="H15" s="11"/>
      <c r="I15" s="6"/>
      <c r="J15" s="53"/>
      <c r="K15" s="124"/>
      <c r="L15" s="124"/>
      <c r="M15" s="31"/>
      <c r="N15" s="10"/>
      <c r="O15" s="11"/>
      <c r="P15" s="6"/>
      <c r="Q15" s="53"/>
      <c r="R15" s="124"/>
      <c r="S15" s="124"/>
      <c r="T15" s="31"/>
      <c r="U15" s="10"/>
      <c r="V15" s="6"/>
      <c r="W15" s="11"/>
      <c r="X15" s="50"/>
      <c r="Y15" s="124"/>
      <c r="Z15" s="31"/>
      <c r="AA15" s="10"/>
      <c r="AB15" s="11"/>
      <c r="AC15" s="11"/>
      <c r="AD15" s="53"/>
      <c r="AE15" s="124"/>
      <c r="AF15" s="248"/>
      <c r="AG15" s="13"/>
      <c r="AH15" s="13"/>
      <c r="AI15" s="11"/>
      <c r="AJ15" s="74"/>
      <c r="AK15" s="124"/>
      <c r="AL15" s="116"/>
      <c r="AM15" s="10"/>
      <c r="AN15" s="11"/>
      <c r="AO15" s="11"/>
      <c r="AP15" s="6"/>
      <c r="AQ15" s="67"/>
      <c r="AR15" s="50"/>
      <c r="AS15" s="172"/>
      <c r="AT15" s="63"/>
      <c r="AU15" s="178"/>
    </row>
    <row r="16" spans="1:47" s="18" customFormat="1" ht="12.75">
      <c r="A16" s="1135"/>
      <c r="B16" s="860"/>
      <c r="C16" s="784"/>
      <c r="D16" s="125"/>
      <c r="E16" s="125"/>
      <c r="F16" s="365"/>
      <c r="G16" s="17"/>
      <c r="H16" s="19"/>
      <c r="J16" s="56"/>
      <c r="K16" s="125"/>
      <c r="L16" s="125"/>
      <c r="M16" s="365"/>
      <c r="N16" s="17"/>
      <c r="O16" s="19"/>
      <c r="Q16" s="56"/>
      <c r="R16" s="125"/>
      <c r="S16" s="125"/>
      <c r="T16" s="365"/>
      <c r="U16" s="17"/>
      <c r="W16" s="19"/>
      <c r="X16" s="51"/>
      <c r="Y16" s="125"/>
      <c r="Z16" s="365"/>
      <c r="AA16" s="17"/>
      <c r="AB16" s="19"/>
      <c r="AC16" s="19"/>
      <c r="AD16" s="56"/>
      <c r="AE16" s="125"/>
      <c r="AF16" s="532"/>
      <c r="AG16" s="21"/>
      <c r="AH16" s="21"/>
      <c r="AI16" s="19"/>
      <c r="AJ16" s="192"/>
      <c r="AK16" s="125"/>
      <c r="AL16" s="365"/>
      <c r="AM16" s="17"/>
      <c r="AN16" s="19"/>
      <c r="AO16" s="19"/>
      <c r="AQ16" s="92"/>
      <c r="AR16" s="51"/>
      <c r="AS16" s="51"/>
      <c r="AT16" s="64"/>
      <c r="AU16" s="20"/>
    </row>
    <row r="17" spans="1:47" s="3" customFormat="1" ht="12.75">
      <c r="A17" s="1135"/>
      <c r="B17" s="538">
        <v>5</v>
      </c>
      <c r="C17" s="363" t="s">
        <v>140</v>
      </c>
      <c r="D17" s="124"/>
      <c r="E17" s="124"/>
      <c r="F17" s="31"/>
      <c r="G17" s="10"/>
      <c r="H17" s="11"/>
      <c r="I17" s="6"/>
      <c r="J17" s="53"/>
      <c r="K17" s="124"/>
      <c r="L17" s="124"/>
      <c r="M17" s="31"/>
      <c r="N17" s="10"/>
      <c r="O17" s="11"/>
      <c r="P17" s="6"/>
      <c r="Q17" s="53"/>
      <c r="R17" s="124" t="s">
        <v>140</v>
      </c>
      <c r="S17" s="124"/>
      <c r="T17" s="1464" t="s">
        <v>702</v>
      </c>
      <c r="U17" s="10"/>
      <c r="V17" s="6"/>
      <c r="W17" s="11"/>
      <c r="X17" s="50"/>
      <c r="Y17" s="124"/>
      <c r="Z17" s="31"/>
      <c r="AA17" s="10"/>
      <c r="AB17" s="11"/>
      <c r="AC17" s="11"/>
      <c r="AD17" s="53"/>
      <c r="AE17" s="124"/>
      <c r="AF17" s="248"/>
      <c r="AG17" s="13"/>
      <c r="AH17" s="13"/>
      <c r="AI17" s="11"/>
      <c r="AJ17" s="74"/>
      <c r="AK17" s="124"/>
      <c r="AL17" s="116"/>
      <c r="AM17" s="10"/>
      <c r="AN17" s="11"/>
      <c r="AO17" s="11"/>
      <c r="AP17" s="6"/>
      <c r="AQ17" s="67"/>
      <c r="AR17" s="50"/>
      <c r="AS17" s="50"/>
      <c r="AT17" s="63"/>
      <c r="AU17" s="12"/>
    </row>
    <row r="18" spans="1:47" s="3" customFormat="1" ht="12.75">
      <c r="A18" s="1135"/>
      <c r="B18" s="537"/>
      <c r="C18" s="363"/>
      <c r="D18" s="124"/>
      <c r="E18" s="124"/>
      <c r="F18" s="31"/>
      <c r="G18" s="10"/>
      <c r="H18" s="11"/>
      <c r="I18" s="6"/>
      <c r="J18" s="53"/>
      <c r="K18" s="124"/>
      <c r="L18" s="124"/>
      <c r="M18" s="31"/>
      <c r="N18" s="10"/>
      <c r="O18" s="11"/>
      <c r="P18" s="6"/>
      <c r="Q18" s="53"/>
      <c r="R18" s="124"/>
      <c r="S18" s="124"/>
      <c r="T18" s="31"/>
      <c r="U18" s="10"/>
      <c r="V18" s="6"/>
      <c r="W18" s="11"/>
      <c r="X18" s="50"/>
      <c r="Y18" s="124"/>
      <c r="Z18" s="31"/>
      <c r="AA18" s="10"/>
      <c r="AB18" s="11"/>
      <c r="AC18" s="11"/>
      <c r="AD18" s="53"/>
      <c r="AE18" s="124"/>
      <c r="AF18" s="248"/>
      <c r="AG18" s="13"/>
      <c r="AH18" s="13"/>
      <c r="AI18" s="11"/>
      <c r="AJ18" s="74"/>
      <c r="AK18" s="124"/>
      <c r="AL18" s="116"/>
      <c r="AM18" s="10"/>
      <c r="AN18" s="11"/>
      <c r="AO18" s="11"/>
      <c r="AP18" s="6"/>
      <c r="AQ18" s="67"/>
      <c r="AR18" s="50"/>
      <c r="AS18" s="50"/>
      <c r="AT18" s="63"/>
      <c r="AU18" s="12"/>
    </row>
    <row r="19" spans="1:47" s="18" customFormat="1" ht="12.75">
      <c r="A19" s="1135"/>
      <c r="B19" s="860"/>
      <c r="C19" s="784"/>
      <c r="D19" s="125"/>
      <c r="E19" s="125"/>
      <c r="F19" s="365"/>
      <c r="G19" s="17"/>
      <c r="H19" s="19"/>
      <c r="J19" s="56"/>
      <c r="K19" s="125"/>
      <c r="L19" s="125"/>
      <c r="M19" s="365"/>
      <c r="N19" s="17"/>
      <c r="O19" s="19"/>
      <c r="Q19" s="56"/>
      <c r="R19" s="125"/>
      <c r="S19" s="125"/>
      <c r="T19" s="365"/>
      <c r="U19" s="17"/>
      <c r="W19" s="19"/>
      <c r="X19" s="51"/>
      <c r="Y19" s="125"/>
      <c r="Z19" s="365"/>
      <c r="AA19" s="17"/>
      <c r="AB19" s="19"/>
      <c r="AC19" s="19"/>
      <c r="AD19" s="56"/>
      <c r="AE19" s="125"/>
      <c r="AF19" s="532"/>
      <c r="AG19" s="21"/>
      <c r="AH19" s="21"/>
      <c r="AI19" s="19"/>
      <c r="AJ19" s="192"/>
      <c r="AK19" s="125"/>
      <c r="AL19" s="365"/>
      <c r="AM19" s="17"/>
      <c r="AN19" s="19"/>
      <c r="AO19" s="19"/>
      <c r="AQ19" s="92"/>
      <c r="AR19" s="51"/>
      <c r="AS19" s="51"/>
      <c r="AT19" s="64"/>
      <c r="AU19" s="20"/>
    </row>
    <row r="20" spans="1:47" s="3" customFormat="1" ht="12.75">
      <c r="A20" s="1135"/>
      <c r="B20" s="537">
        <v>6</v>
      </c>
      <c r="C20" s="363" t="s">
        <v>142</v>
      </c>
      <c r="D20" s="124"/>
      <c r="E20" s="124"/>
      <c r="F20" s="31"/>
      <c r="G20" s="10"/>
      <c r="H20" s="11"/>
      <c r="I20" s="6"/>
      <c r="J20" s="53"/>
      <c r="K20" s="124"/>
      <c r="L20" s="124"/>
      <c r="M20" s="31"/>
      <c r="N20" s="10"/>
      <c r="O20" s="11"/>
      <c r="P20" s="6"/>
      <c r="Q20" s="53"/>
      <c r="R20" s="124"/>
      <c r="S20" s="124"/>
      <c r="T20" s="31"/>
      <c r="U20" s="10"/>
      <c r="V20" s="6"/>
      <c r="W20" s="11"/>
      <c r="X20" s="50"/>
      <c r="Y20" s="124" t="s">
        <v>142</v>
      </c>
      <c r="Z20" s="31" t="s">
        <v>552</v>
      </c>
      <c r="AA20" s="646" t="s">
        <v>158</v>
      </c>
      <c r="AB20" s="641"/>
      <c r="AC20" s="641"/>
      <c r="AD20" s="642"/>
      <c r="AE20" s="124"/>
      <c r="AF20" s="248"/>
      <c r="AG20" s="13"/>
      <c r="AH20" s="13"/>
      <c r="AI20" s="11"/>
      <c r="AJ20" s="74"/>
      <c r="AK20" s="124"/>
      <c r="AL20" s="116"/>
      <c r="AM20" s="10"/>
      <c r="AN20" s="11"/>
      <c r="AO20" s="11"/>
      <c r="AP20" s="62"/>
      <c r="AQ20" s="67"/>
      <c r="AR20" s="50"/>
      <c r="AS20" s="50"/>
      <c r="AT20" s="63"/>
      <c r="AU20" s="12"/>
    </row>
    <row r="21" spans="1:47" s="3" customFormat="1" ht="12.75">
      <c r="A21" s="1135"/>
      <c r="B21" s="537"/>
      <c r="C21" s="363"/>
      <c r="D21" s="124"/>
      <c r="E21" s="124"/>
      <c r="F21" s="31"/>
      <c r="G21" s="10"/>
      <c r="H21" s="11"/>
      <c r="I21" s="6"/>
      <c r="J21" s="53"/>
      <c r="K21" s="124"/>
      <c r="L21" s="124"/>
      <c r="M21" s="31"/>
      <c r="N21" s="10"/>
      <c r="O21" s="11"/>
      <c r="P21" s="6"/>
      <c r="Q21" s="53"/>
      <c r="R21" s="124"/>
      <c r="S21" s="124"/>
      <c r="T21" s="31"/>
      <c r="U21" s="10"/>
      <c r="V21" s="6"/>
      <c r="W21" s="11"/>
      <c r="X21" s="50"/>
      <c r="Y21" s="124"/>
      <c r="Z21" s="31"/>
      <c r="AA21" s="646" t="s">
        <v>238</v>
      </c>
      <c r="AB21" s="1513" t="s">
        <v>411</v>
      </c>
      <c r="AC21" s="641">
        <v>14</v>
      </c>
      <c r="AD21" s="642">
        <v>200</v>
      </c>
      <c r="AE21" s="124"/>
      <c r="AF21" s="248"/>
      <c r="AG21" s="13"/>
      <c r="AH21" s="13"/>
      <c r="AI21" s="11"/>
      <c r="AJ21" s="74"/>
      <c r="AK21" s="124"/>
      <c r="AL21" s="116"/>
      <c r="AM21" s="10"/>
      <c r="AN21" s="11"/>
      <c r="AO21" s="11"/>
      <c r="AP21" s="6"/>
      <c r="AQ21" s="67"/>
      <c r="AR21" s="50"/>
      <c r="AS21" s="50"/>
      <c r="AT21" s="63"/>
      <c r="AU21" s="12"/>
    </row>
    <row r="22" spans="1:47" s="18" customFormat="1" ht="12.75">
      <c r="A22" s="1135"/>
      <c r="B22" s="860"/>
      <c r="C22" s="784"/>
      <c r="D22" s="125"/>
      <c r="E22" s="125"/>
      <c r="F22" s="365"/>
      <c r="G22" s="17"/>
      <c r="H22" s="19"/>
      <c r="J22" s="56"/>
      <c r="K22" s="125"/>
      <c r="L22" s="125"/>
      <c r="M22" s="365"/>
      <c r="N22" s="17"/>
      <c r="O22" s="19"/>
      <c r="Q22" s="56"/>
      <c r="R22" s="125"/>
      <c r="S22" s="125"/>
      <c r="T22" s="365"/>
      <c r="U22" s="17"/>
      <c r="W22" s="19"/>
      <c r="X22" s="51"/>
      <c r="Y22" s="125"/>
      <c r="Z22" s="365"/>
      <c r="AA22" s="17"/>
      <c r="AB22" s="19"/>
      <c r="AC22" s="19"/>
      <c r="AD22" s="56"/>
      <c r="AE22" s="125"/>
      <c r="AF22" s="532"/>
      <c r="AG22" s="21"/>
      <c r="AH22" s="21"/>
      <c r="AI22" s="19"/>
      <c r="AJ22" s="192"/>
      <c r="AK22" s="125"/>
      <c r="AL22" s="365"/>
      <c r="AM22" s="17"/>
      <c r="AN22" s="19"/>
      <c r="AO22" s="19"/>
      <c r="AQ22" s="92"/>
      <c r="AR22" s="51"/>
      <c r="AS22" s="51"/>
      <c r="AT22" s="64"/>
      <c r="AU22" s="20"/>
    </row>
    <row r="23" spans="1:47" s="3" customFormat="1" ht="12.75">
      <c r="A23" s="1135"/>
      <c r="B23" s="537">
        <v>7</v>
      </c>
      <c r="C23" s="363" t="s">
        <v>144</v>
      </c>
      <c r="D23" s="284" t="s">
        <v>144</v>
      </c>
      <c r="E23" s="284"/>
      <c r="F23" s="115" t="s">
        <v>538</v>
      </c>
      <c r="G23" s="551" t="s">
        <v>243</v>
      </c>
      <c r="H23" s="552"/>
      <c r="I23" s="553"/>
      <c r="J23" s="593"/>
      <c r="K23" s="124" t="s">
        <v>144</v>
      </c>
      <c r="L23" s="124"/>
      <c r="M23" s="31" t="s">
        <v>504</v>
      </c>
      <c r="N23" s="547"/>
      <c r="O23" s="548"/>
      <c r="P23" s="549"/>
      <c r="Q23" s="550"/>
      <c r="R23" s="124" t="s">
        <v>144</v>
      </c>
      <c r="S23" s="124"/>
      <c r="T23" s="31" t="s">
        <v>322</v>
      </c>
      <c r="U23" s="10"/>
      <c r="V23" s="6"/>
      <c r="W23" s="11"/>
      <c r="X23" s="50"/>
      <c r="Y23" s="124"/>
      <c r="Z23" s="31"/>
      <c r="AA23" s="10"/>
      <c r="AB23" s="11"/>
      <c r="AC23" s="11"/>
      <c r="AD23" s="53"/>
      <c r="AE23" s="124"/>
      <c r="AF23" s="248"/>
      <c r="AG23" s="13"/>
      <c r="AH23" s="13"/>
      <c r="AI23" s="11"/>
      <c r="AJ23" s="74"/>
      <c r="AK23" s="124" t="s">
        <v>144</v>
      </c>
      <c r="AL23" s="248" t="s">
        <v>246</v>
      </c>
      <c r="AM23" s="10"/>
      <c r="AN23" s="11"/>
      <c r="AO23" s="11"/>
      <c r="AP23" s="62"/>
      <c r="AQ23" s="67"/>
      <c r="AR23" s="50"/>
      <c r="AS23" s="50"/>
      <c r="AT23" s="63"/>
      <c r="AU23" s="12"/>
    </row>
    <row r="24" spans="1:47" s="3" customFormat="1" ht="12.75">
      <c r="A24" s="1135"/>
      <c r="B24" s="537"/>
      <c r="C24" s="363"/>
      <c r="D24" s="124"/>
      <c r="E24" s="124"/>
      <c r="F24" s="31" t="s">
        <v>113</v>
      </c>
      <c r="G24" s="551" t="s">
        <v>199</v>
      </c>
      <c r="H24" s="552" t="s">
        <v>145</v>
      </c>
      <c r="I24" s="553">
        <v>22</v>
      </c>
      <c r="J24" s="594">
        <v>4250</v>
      </c>
      <c r="K24" s="124"/>
      <c r="L24" s="124"/>
      <c r="M24" s="31"/>
      <c r="N24" s="581"/>
      <c r="O24" s="548"/>
      <c r="P24" s="549"/>
      <c r="Q24" s="550"/>
      <c r="R24" s="124"/>
      <c r="S24" s="124"/>
      <c r="T24" s="31"/>
      <c r="U24" s="10"/>
      <c r="V24" s="6"/>
      <c r="W24" s="11"/>
      <c r="X24" s="50"/>
      <c r="Y24" s="124"/>
      <c r="Z24" s="31"/>
      <c r="AA24" s="10"/>
      <c r="AB24" s="11"/>
      <c r="AC24" s="11"/>
      <c r="AD24" s="53"/>
      <c r="AE24" s="124"/>
      <c r="AF24" s="248"/>
      <c r="AG24" s="13"/>
      <c r="AH24" s="13"/>
      <c r="AI24" s="11"/>
      <c r="AJ24" s="74"/>
      <c r="AK24" s="124"/>
      <c r="AL24" s="116"/>
      <c r="AM24" s="10"/>
      <c r="AN24" s="11"/>
      <c r="AO24" s="11"/>
      <c r="AP24" s="62"/>
      <c r="AQ24" s="67"/>
      <c r="AR24" s="50"/>
      <c r="AS24" s="50"/>
      <c r="AT24" s="63"/>
      <c r="AU24" s="12"/>
    </row>
    <row r="25" spans="1:47" s="3" customFormat="1" ht="12.75">
      <c r="A25" s="1135"/>
      <c r="B25" s="537"/>
      <c r="C25" s="363"/>
      <c r="D25" s="124"/>
      <c r="E25" s="124"/>
      <c r="F25" s="31" t="s">
        <v>379</v>
      </c>
      <c r="G25" s="547" t="s">
        <v>200</v>
      </c>
      <c r="H25" s="548"/>
      <c r="I25" s="549"/>
      <c r="J25" s="550"/>
      <c r="K25" s="124"/>
      <c r="L25" s="124"/>
      <c r="M25" s="31"/>
      <c r="N25" s="581"/>
      <c r="O25" s="548"/>
      <c r="P25" s="549"/>
      <c r="Q25" s="550"/>
      <c r="R25" s="124"/>
      <c r="S25" s="124"/>
      <c r="T25" s="31"/>
      <c r="U25" s="10"/>
      <c r="V25" s="6"/>
      <c r="W25" s="11"/>
      <c r="X25" s="50"/>
      <c r="Y25" s="124"/>
      <c r="Z25" s="31"/>
      <c r="AA25" s="10"/>
      <c r="AB25" s="11"/>
      <c r="AC25" s="11"/>
      <c r="AD25" s="53"/>
      <c r="AE25" s="124"/>
      <c r="AF25" s="248"/>
      <c r="AG25" s="13"/>
      <c r="AH25" s="13"/>
      <c r="AI25" s="11"/>
      <c r="AJ25" s="74"/>
      <c r="AK25" s="124"/>
      <c r="AL25" s="116"/>
      <c r="AM25" s="10"/>
      <c r="AN25" s="11"/>
      <c r="AO25" s="11"/>
      <c r="AP25" s="62"/>
      <c r="AQ25" s="67"/>
      <c r="AR25" s="50"/>
      <c r="AS25" s="50"/>
      <c r="AT25" s="63"/>
      <c r="AU25" s="12"/>
    </row>
    <row r="26" spans="1:47" s="3" customFormat="1" ht="12.75">
      <c r="A26" s="1135"/>
      <c r="B26" s="537"/>
      <c r="C26" s="363"/>
      <c r="D26" s="124"/>
      <c r="E26" s="124"/>
      <c r="F26" s="31"/>
      <c r="G26" s="547" t="s">
        <v>76</v>
      </c>
      <c r="H26" s="548" t="s">
        <v>145</v>
      </c>
      <c r="I26" s="549">
        <v>16</v>
      </c>
      <c r="J26" s="550">
        <v>1000</v>
      </c>
      <c r="K26" s="124"/>
      <c r="L26" s="124"/>
      <c r="M26" s="31"/>
      <c r="N26" s="581"/>
      <c r="O26" s="548"/>
      <c r="P26" s="549"/>
      <c r="Q26" s="550"/>
      <c r="R26" s="124"/>
      <c r="S26" s="124"/>
      <c r="T26" s="31"/>
      <c r="U26" s="10"/>
      <c r="V26" s="6"/>
      <c r="W26" s="11"/>
      <c r="X26" s="50"/>
      <c r="Y26" s="124"/>
      <c r="Z26" s="31"/>
      <c r="AA26" s="10"/>
      <c r="AB26" s="11"/>
      <c r="AC26" s="11"/>
      <c r="AD26" s="53"/>
      <c r="AE26" s="124"/>
      <c r="AF26" s="248"/>
      <c r="AG26" s="13"/>
      <c r="AH26" s="13"/>
      <c r="AI26" s="11"/>
      <c r="AJ26" s="74"/>
      <c r="AK26" s="124"/>
      <c r="AL26" s="116"/>
      <c r="AM26" s="10"/>
      <c r="AN26" s="11"/>
      <c r="AO26" s="11"/>
      <c r="AP26" s="62"/>
      <c r="AQ26" s="67"/>
      <c r="AR26" s="50"/>
      <c r="AS26" s="50"/>
      <c r="AT26" s="63"/>
      <c r="AU26" s="12"/>
    </row>
    <row r="27" spans="1:47" s="3" customFormat="1" ht="12.75">
      <c r="A27" s="1135"/>
      <c r="B27" s="537"/>
      <c r="C27" s="363"/>
      <c r="D27" s="124"/>
      <c r="E27" s="124"/>
      <c r="F27" s="31"/>
      <c r="G27" s="797" t="s">
        <v>206</v>
      </c>
      <c r="H27" s="798"/>
      <c r="I27" s="653"/>
      <c r="J27" s="642"/>
      <c r="K27" s="124"/>
      <c r="L27" s="124"/>
      <c r="M27" s="31"/>
      <c r="N27" s="581"/>
      <c r="O27" s="548"/>
      <c r="P27" s="549"/>
      <c r="Q27" s="550"/>
      <c r="R27" s="124"/>
      <c r="S27" s="124"/>
      <c r="T27" s="31"/>
      <c r="U27" s="10"/>
      <c r="V27" s="6"/>
      <c r="W27" s="11"/>
      <c r="X27" s="50"/>
      <c r="Y27" s="124"/>
      <c r="Z27" s="31"/>
      <c r="AA27" s="10"/>
      <c r="AB27" s="11"/>
      <c r="AC27" s="11"/>
      <c r="AD27" s="53"/>
      <c r="AE27" s="124"/>
      <c r="AF27" s="248"/>
      <c r="AG27" s="13"/>
      <c r="AH27" s="13"/>
      <c r="AI27" s="11"/>
      <c r="AJ27" s="74"/>
      <c r="AK27" s="124"/>
      <c r="AL27" s="116"/>
      <c r="AM27" s="10"/>
      <c r="AN27" s="11"/>
      <c r="AO27" s="11"/>
      <c r="AP27" s="62"/>
      <c r="AQ27" s="67"/>
      <c r="AR27" s="50"/>
      <c r="AS27" s="50"/>
      <c r="AT27" s="63"/>
      <c r="AU27" s="12"/>
    </row>
    <row r="28" spans="1:47" s="3" customFormat="1" ht="12.75">
      <c r="A28" s="1135"/>
      <c r="B28" s="537"/>
      <c r="C28" s="363"/>
      <c r="D28" s="124"/>
      <c r="E28" s="124"/>
      <c r="F28" s="31"/>
      <c r="G28" s="797" t="s">
        <v>207</v>
      </c>
      <c r="H28" s="798" t="s">
        <v>146</v>
      </c>
      <c r="I28" s="653">
        <v>14</v>
      </c>
      <c r="J28" s="642">
        <v>600</v>
      </c>
      <c r="K28" s="124"/>
      <c r="L28" s="124"/>
      <c r="M28" s="31"/>
      <c r="N28" s="581"/>
      <c r="O28" s="548"/>
      <c r="P28" s="549"/>
      <c r="Q28" s="550"/>
      <c r="R28" s="124"/>
      <c r="S28" s="124"/>
      <c r="T28" s="31"/>
      <c r="U28" s="10"/>
      <c r="V28" s="6"/>
      <c r="W28" s="11"/>
      <c r="X28" s="50"/>
      <c r="Y28" s="124"/>
      <c r="Z28" s="31"/>
      <c r="AA28" s="10"/>
      <c r="AB28" s="11"/>
      <c r="AC28" s="11"/>
      <c r="AD28" s="53"/>
      <c r="AE28" s="124"/>
      <c r="AF28" s="248"/>
      <c r="AG28" s="13"/>
      <c r="AH28" s="13"/>
      <c r="AI28" s="11"/>
      <c r="AJ28" s="74"/>
      <c r="AK28" s="124"/>
      <c r="AL28" s="116"/>
      <c r="AM28" s="10"/>
      <c r="AN28" s="11"/>
      <c r="AO28" s="11"/>
      <c r="AP28" s="62"/>
      <c r="AQ28" s="67"/>
      <c r="AR28" s="50"/>
      <c r="AS28" s="50"/>
      <c r="AT28" s="63"/>
      <c r="AU28" s="12"/>
    </row>
    <row r="29" spans="1:47" s="3" customFormat="1" ht="12.75">
      <c r="A29" s="1135"/>
      <c r="B29" s="537"/>
      <c r="C29" s="363"/>
      <c r="D29" s="124"/>
      <c r="E29" s="124"/>
      <c r="F29" s="31"/>
      <c r="G29" s="801" t="s">
        <v>209</v>
      </c>
      <c r="H29" s="802" t="s">
        <v>146</v>
      </c>
      <c r="I29" s="647">
        <v>14</v>
      </c>
      <c r="J29" s="645">
        <v>600</v>
      </c>
      <c r="K29" s="124"/>
      <c r="L29" s="124"/>
      <c r="M29" s="31"/>
      <c r="N29" s="581"/>
      <c r="O29" s="548"/>
      <c r="P29" s="549"/>
      <c r="Q29" s="550"/>
      <c r="R29" s="124"/>
      <c r="S29" s="124"/>
      <c r="T29" s="31"/>
      <c r="U29" s="10"/>
      <c r="V29" s="6"/>
      <c r="W29" s="11"/>
      <c r="X29" s="50"/>
      <c r="Y29" s="124"/>
      <c r="Z29" s="31"/>
      <c r="AA29" s="10"/>
      <c r="AB29" s="11"/>
      <c r="AC29" s="11"/>
      <c r="AD29" s="53"/>
      <c r="AE29" s="124"/>
      <c r="AF29" s="248"/>
      <c r="AG29" s="13"/>
      <c r="AH29" s="13"/>
      <c r="AI29" s="11"/>
      <c r="AJ29" s="74"/>
      <c r="AK29" s="124"/>
      <c r="AL29" s="116"/>
      <c r="AM29" s="10"/>
      <c r="AN29" s="11"/>
      <c r="AO29" s="11"/>
      <c r="AP29" s="62"/>
      <c r="AQ29" s="67"/>
      <c r="AR29" s="50"/>
      <c r="AS29" s="50"/>
      <c r="AT29" s="63"/>
      <c r="AU29" s="12"/>
    </row>
    <row r="30" spans="1:47" s="3" customFormat="1" ht="12.75">
      <c r="A30" s="1135"/>
      <c r="B30" s="537"/>
      <c r="C30" s="363"/>
      <c r="D30" s="124"/>
      <c r="E30" s="124"/>
      <c r="F30" s="31"/>
      <c r="G30" s="583" t="s">
        <v>201</v>
      </c>
      <c r="H30" s="584" t="s">
        <v>135</v>
      </c>
      <c r="I30" s="553">
        <v>30</v>
      </c>
      <c r="J30" s="986">
        <v>500</v>
      </c>
      <c r="K30" s="124"/>
      <c r="L30" s="124"/>
      <c r="M30" s="31"/>
      <c r="N30" s="581"/>
      <c r="O30" s="548"/>
      <c r="P30" s="549"/>
      <c r="Q30" s="550"/>
      <c r="R30" s="124"/>
      <c r="S30" s="124"/>
      <c r="T30" s="31"/>
      <c r="U30" s="10"/>
      <c r="V30" s="6"/>
      <c r="W30" s="11"/>
      <c r="X30" s="50"/>
      <c r="Y30" s="124"/>
      <c r="Z30" s="31"/>
      <c r="AA30" s="10"/>
      <c r="AB30" s="11"/>
      <c r="AC30" s="11"/>
      <c r="AD30" s="53"/>
      <c r="AE30" s="124"/>
      <c r="AF30" s="248"/>
      <c r="AG30" s="13"/>
      <c r="AH30" s="13"/>
      <c r="AI30" s="11"/>
      <c r="AJ30" s="74"/>
      <c r="AK30" s="124"/>
      <c r="AL30" s="116"/>
      <c r="AM30" s="10"/>
      <c r="AN30" s="11"/>
      <c r="AO30" s="11"/>
      <c r="AP30" s="62"/>
      <c r="AQ30" s="67"/>
      <c r="AR30" s="50"/>
      <c r="AS30" s="50"/>
      <c r="AT30" s="63"/>
      <c r="AU30" s="12"/>
    </row>
    <row r="31" spans="1:47" s="3" customFormat="1" ht="12.75">
      <c r="A31" s="1135"/>
      <c r="B31" s="537"/>
      <c r="C31" s="363"/>
      <c r="D31" s="124"/>
      <c r="E31" s="124"/>
      <c r="F31" s="31"/>
      <c r="G31" s="551" t="s">
        <v>29</v>
      </c>
      <c r="H31" s="552"/>
      <c r="I31" s="553"/>
      <c r="J31" s="986"/>
      <c r="K31" s="124"/>
      <c r="L31" s="124"/>
      <c r="M31" s="31"/>
      <c r="N31" s="581"/>
      <c r="O31" s="548"/>
      <c r="P31" s="549"/>
      <c r="Q31" s="550"/>
      <c r="R31" s="124"/>
      <c r="S31" s="124"/>
      <c r="T31" s="31"/>
      <c r="U31" s="10"/>
      <c r="V31" s="6"/>
      <c r="W31" s="11"/>
      <c r="X31" s="50"/>
      <c r="Y31" s="124"/>
      <c r="Z31" s="31"/>
      <c r="AA31" s="10"/>
      <c r="AB31" s="11"/>
      <c r="AC31" s="11"/>
      <c r="AD31" s="53"/>
      <c r="AE31" s="124"/>
      <c r="AF31" s="248"/>
      <c r="AG31" s="13"/>
      <c r="AH31" s="13"/>
      <c r="AI31" s="11"/>
      <c r="AJ31" s="74"/>
      <c r="AK31" s="124"/>
      <c r="AL31" s="116"/>
      <c r="AM31" s="10"/>
      <c r="AN31" s="11"/>
      <c r="AO31" s="11"/>
      <c r="AP31" s="62"/>
      <c r="AQ31" s="67"/>
      <c r="AR31" s="50"/>
      <c r="AS31" s="50"/>
      <c r="AT31" s="63"/>
      <c r="AU31" s="12"/>
    </row>
    <row r="32" spans="1:47" s="3" customFormat="1" ht="12.75">
      <c r="A32" s="1135"/>
      <c r="B32" s="537"/>
      <c r="C32" s="363"/>
      <c r="D32" s="124"/>
      <c r="E32" s="124"/>
      <c r="F32" s="31"/>
      <c r="G32" s="551">
        <v>2200</v>
      </c>
      <c r="H32" s="552" t="s">
        <v>135</v>
      </c>
      <c r="I32" s="553">
        <v>22</v>
      </c>
      <c r="J32" s="986">
        <v>500</v>
      </c>
      <c r="K32" s="124"/>
      <c r="L32" s="124"/>
      <c r="M32" s="31"/>
      <c r="N32" s="581"/>
      <c r="O32" s="548"/>
      <c r="P32" s="549"/>
      <c r="Q32" s="550"/>
      <c r="R32" s="124"/>
      <c r="S32" s="124"/>
      <c r="T32" s="31"/>
      <c r="U32" s="10"/>
      <c r="V32" s="6"/>
      <c r="W32" s="11"/>
      <c r="X32" s="50"/>
      <c r="Y32" s="124"/>
      <c r="Z32" s="31"/>
      <c r="AA32" s="10"/>
      <c r="AB32" s="11"/>
      <c r="AC32" s="11"/>
      <c r="AD32" s="53"/>
      <c r="AE32" s="124"/>
      <c r="AF32" s="248"/>
      <c r="AG32" s="13"/>
      <c r="AH32" s="13"/>
      <c r="AI32" s="11"/>
      <c r="AJ32" s="74"/>
      <c r="AK32" s="124"/>
      <c r="AL32" s="116"/>
      <c r="AM32" s="10"/>
      <c r="AN32" s="11"/>
      <c r="AO32" s="11"/>
      <c r="AP32" s="62"/>
      <c r="AQ32" s="67"/>
      <c r="AR32" s="50"/>
      <c r="AS32" s="50"/>
      <c r="AT32" s="63"/>
      <c r="AU32" s="12"/>
    </row>
    <row r="33" spans="1:47" s="3" customFormat="1" ht="12.75">
      <c r="A33" s="1135"/>
      <c r="B33" s="537"/>
      <c r="C33" s="363"/>
      <c r="D33" s="124"/>
      <c r="E33" s="124"/>
      <c r="F33" s="31"/>
      <c r="G33" s="551" t="s">
        <v>381</v>
      </c>
      <c r="H33" s="552" t="s">
        <v>411</v>
      </c>
      <c r="I33" s="553">
        <v>16</v>
      </c>
      <c r="J33" s="986">
        <v>150</v>
      </c>
      <c r="K33" s="124"/>
      <c r="L33" s="124"/>
      <c r="M33" s="31"/>
      <c r="N33" s="581"/>
      <c r="O33" s="548"/>
      <c r="P33" s="549"/>
      <c r="Q33" s="550"/>
      <c r="R33" s="124"/>
      <c r="S33" s="124"/>
      <c r="T33" s="31"/>
      <c r="U33" s="10"/>
      <c r="V33" s="6"/>
      <c r="W33" s="11"/>
      <c r="X33" s="50"/>
      <c r="Y33" s="124"/>
      <c r="Z33" s="31"/>
      <c r="AA33" s="10"/>
      <c r="AB33" s="11"/>
      <c r="AC33" s="11"/>
      <c r="AD33" s="53"/>
      <c r="AE33" s="124"/>
      <c r="AF33" s="248"/>
      <c r="AG33" s="13"/>
      <c r="AH33" s="13"/>
      <c r="AI33" s="11"/>
      <c r="AJ33" s="74"/>
      <c r="AK33" s="124"/>
      <c r="AL33" s="116"/>
      <c r="AM33" s="10"/>
      <c r="AN33" s="11"/>
      <c r="AO33" s="11"/>
      <c r="AP33" s="62"/>
      <c r="AQ33" s="67"/>
      <c r="AR33" s="50"/>
      <c r="AS33" s="50"/>
      <c r="AT33" s="63"/>
      <c r="AU33" s="12"/>
    </row>
    <row r="34" spans="1:47" s="3" customFormat="1" ht="12.75">
      <c r="A34" s="1135"/>
      <c r="B34" s="537"/>
      <c r="C34" s="363"/>
      <c r="D34" s="124"/>
      <c r="E34" s="124"/>
      <c r="F34" s="31"/>
      <c r="G34" s="607" t="s">
        <v>501</v>
      </c>
      <c r="H34" s="608"/>
      <c r="I34" s="615"/>
      <c r="J34" s="981"/>
      <c r="K34" s="124"/>
      <c r="L34" s="124"/>
      <c r="M34" s="31"/>
      <c r="N34" s="581"/>
      <c r="O34" s="548"/>
      <c r="P34" s="549"/>
      <c r="Q34" s="550"/>
      <c r="R34" s="124"/>
      <c r="S34" s="124"/>
      <c r="T34" s="31"/>
      <c r="U34" s="10"/>
      <c r="V34" s="6"/>
      <c r="W34" s="11"/>
      <c r="X34" s="50"/>
      <c r="Y34" s="124"/>
      <c r="Z34" s="31"/>
      <c r="AA34" s="10"/>
      <c r="AB34" s="11"/>
      <c r="AC34" s="11"/>
      <c r="AD34" s="53"/>
      <c r="AE34" s="124"/>
      <c r="AF34" s="248"/>
      <c r="AG34" s="13"/>
      <c r="AH34" s="13"/>
      <c r="AI34" s="11"/>
      <c r="AJ34" s="74"/>
      <c r="AK34" s="124"/>
      <c r="AL34" s="116"/>
      <c r="AM34" s="10"/>
      <c r="AN34" s="11"/>
      <c r="AO34" s="11"/>
      <c r="AP34" s="62"/>
      <c r="AQ34" s="67"/>
      <c r="AR34" s="50"/>
      <c r="AS34" s="50"/>
      <c r="AT34" s="63"/>
      <c r="AU34" s="12"/>
    </row>
    <row r="35" spans="1:47" s="3" customFormat="1" ht="12.75">
      <c r="A35" s="1135"/>
      <c r="B35" s="537"/>
      <c r="C35" s="363"/>
      <c r="D35" s="124"/>
      <c r="E35" s="124"/>
      <c r="F35" s="31"/>
      <c r="G35" s="607" t="s">
        <v>528</v>
      </c>
      <c r="H35" s="608" t="s">
        <v>410</v>
      </c>
      <c r="I35" s="615">
        <v>12</v>
      </c>
      <c r="J35" s="981">
        <v>120</v>
      </c>
      <c r="K35" s="124"/>
      <c r="L35" s="124"/>
      <c r="M35" s="31"/>
      <c r="N35" s="581"/>
      <c r="O35" s="548"/>
      <c r="P35" s="549"/>
      <c r="Q35" s="550"/>
      <c r="R35" s="124"/>
      <c r="S35" s="124"/>
      <c r="T35" s="31"/>
      <c r="U35" s="10"/>
      <c r="V35" s="6"/>
      <c r="W35" s="11"/>
      <c r="X35" s="50"/>
      <c r="Y35" s="124"/>
      <c r="Z35" s="31"/>
      <c r="AA35" s="10"/>
      <c r="AB35" s="11"/>
      <c r="AC35" s="11"/>
      <c r="AD35" s="53"/>
      <c r="AE35" s="124"/>
      <c r="AF35" s="248"/>
      <c r="AG35" s="13"/>
      <c r="AH35" s="13"/>
      <c r="AI35" s="11"/>
      <c r="AJ35" s="74"/>
      <c r="AK35" s="124"/>
      <c r="AL35" s="116"/>
      <c r="AM35" s="10"/>
      <c r="AN35" s="11"/>
      <c r="AO35" s="11"/>
      <c r="AP35" s="62"/>
      <c r="AQ35" s="67"/>
      <c r="AR35" s="50"/>
      <c r="AS35" s="50"/>
      <c r="AT35" s="63"/>
      <c r="AU35" s="12"/>
    </row>
    <row r="36" spans="1:47" s="3" customFormat="1" ht="12.75">
      <c r="A36" s="1135"/>
      <c r="B36" s="537"/>
      <c r="C36" s="363"/>
      <c r="D36" s="124"/>
      <c r="E36" s="124"/>
      <c r="F36" s="31"/>
      <c r="G36" s="551" t="s">
        <v>529</v>
      </c>
      <c r="H36" s="552"/>
      <c r="I36" s="553"/>
      <c r="J36" s="986"/>
      <c r="K36" s="124"/>
      <c r="L36" s="124"/>
      <c r="M36" s="31"/>
      <c r="N36" s="581"/>
      <c r="O36" s="548"/>
      <c r="P36" s="549"/>
      <c r="Q36" s="550"/>
      <c r="R36" s="124"/>
      <c r="S36" s="124"/>
      <c r="T36" s="31"/>
      <c r="U36" s="10"/>
      <c r="V36" s="6"/>
      <c r="W36" s="11"/>
      <c r="X36" s="50"/>
      <c r="Y36" s="124"/>
      <c r="Z36" s="31"/>
      <c r="AA36" s="10"/>
      <c r="AB36" s="11"/>
      <c r="AC36" s="11"/>
      <c r="AD36" s="53"/>
      <c r="AE36" s="124"/>
      <c r="AF36" s="248"/>
      <c r="AG36" s="13"/>
      <c r="AH36" s="13"/>
      <c r="AI36" s="11"/>
      <c r="AJ36" s="74"/>
      <c r="AK36" s="124"/>
      <c r="AL36" s="116"/>
      <c r="AM36" s="10"/>
      <c r="AN36" s="11"/>
      <c r="AO36" s="11"/>
      <c r="AP36" s="62"/>
      <c r="AQ36" s="67"/>
      <c r="AR36" s="50"/>
      <c r="AS36" s="50"/>
      <c r="AT36" s="63"/>
      <c r="AU36" s="12"/>
    </row>
    <row r="37" spans="1:47" s="18" customFormat="1" ht="12.75">
      <c r="A37" s="1135"/>
      <c r="B37" s="860"/>
      <c r="C37" s="784"/>
      <c r="D37" s="125"/>
      <c r="E37" s="125"/>
      <c r="F37" s="540"/>
      <c r="G37" s="568" t="s">
        <v>547</v>
      </c>
      <c r="H37" s="570" t="s">
        <v>410</v>
      </c>
      <c r="I37" s="569">
        <v>13</v>
      </c>
      <c r="J37" s="595">
        <v>1000</v>
      </c>
      <c r="K37" s="125"/>
      <c r="L37" s="125"/>
      <c r="M37" s="678"/>
      <c r="N37" s="17"/>
      <c r="O37" s="19"/>
      <c r="Q37" s="56"/>
      <c r="R37" s="125"/>
      <c r="S37" s="125"/>
      <c r="T37" s="532"/>
      <c r="U37" s="17"/>
      <c r="W37" s="19"/>
      <c r="X37" s="51"/>
      <c r="Y37" s="125"/>
      <c r="Z37" s="365"/>
      <c r="AA37" s="17"/>
      <c r="AB37" s="19"/>
      <c r="AC37" s="19"/>
      <c r="AD37" s="56"/>
      <c r="AE37" s="125"/>
      <c r="AF37" s="532"/>
      <c r="AG37" s="21"/>
      <c r="AH37" s="21"/>
      <c r="AI37" s="19"/>
      <c r="AJ37" s="192"/>
      <c r="AK37" s="209"/>
      <c r="AL37" s="365"/>
      <c r="AM37" s="17"/>
      <c r="AN37" s="19"/>
      <c r="AO37" s="19"/>
      <c r="AP37" s="163"/>
      <c r="AQ37" s="204"/>
      <c r="AR37" s="163"/>
      <c r="AS37" s="163"/>
      <c r="AT37" s="89"/>
      <c r="AU37" s="174"/>
    </row>
    <row r="38" spans="1:47" s="3" customFormat="1" ht="12.75">
      <c r="A38" s="1140"/>
      <c r="B38" s="537">
        <v>8</v>
      </c>
      <c r="C38" s="363" t="s">
        <v>148</v>
      </c>
      <c r="D38" s="124"/>
      <c r="E38" s="124"/>
      <c r="F38" s="31"/>
      <c r="G38" s="10"/>
      <c r="H38" s="94"/>
      <c r="I38" s="95"/>
      <c r="J38" s="96"/>
      <c r="K38" s="124"/>
      <c r="L38" s="124"/>
      <c r="M38" s="31"/>
      <c r="N38" s="10"/>
      <c r="O38" s="11"/>
      <c r="P38" s="6"/>
      <c r="Q38" s="53"/>
      <c r="R38" s="124" t="s">
        <v>148</v>
      </c>
      <c r="S38" s="124"/>
      <c r="T38" s="31" t="s">
        <v>321</v>
      </c>
      <c r="U38" s="10"/>
      <c r="V38" s="6"/>
      <c r="W38" s="11"/>
      <c r="X38" s="50"/>
      <c r="Y38" s="124"/>
      <c r="Z38" s="31"/>
      <c r="AA38" s="10"/>
      <c r="AB38" s="11"/>
      <c r="AC38" s="11"/>
      <c r="AD38" s="53"/>
      <c r="AE38" s="124"/>
      <c r="AF38" s="248"/>
      <c r="AG38" s="13"/>
      <c r="AH38" s="13"/>
      <c r="AI38" s="11"/>
      <c r="AJ38" s="74"/>
      <c r="AK38" s="124" t="s">
        <v>148</v>
      </c>
      <c r="AL38" s="534" t="s">
        <v>325</v>
      </c>
      <c r="AM38" s="15"/>
      <c r="AN38" s="11"/>
      <c r="AO38" s="11"/>
      <c r="AP38" s="62"/>
      <c r="AQ38" s="202"/>
      <c r="AR38" s="54"/>
      <c r="AS38" s="54"/>
      <c r="AT38" s="65"/>
      <c r="AU38" s="168"/>
    </row>
    <row r="39" spans="1:47" s="3" customFormat="1" ht="12.75">
      <c r="A39" s="1135"/>
      <c r="B39" s="537"/>
      <c r="C39" s="363"/>
      <c r="D39" s="124"/>
      <c r="E39" s="124"/>
      <c r="F39" s="31"/>
      <c r="G39" s="10"/>
      <c r="H39" s="11"/>
      <c r="I39" s="6"/>
      <c r="J39" s="53"/>
      <c r="K39" s="124"/>
      <c r="L39" s="124"/>
      <c r="M39" s="31"/>
      <c r="N39" s="10"/>
      <c r="O39" s="11"/>
      <c r="P39" s="6"/>
      <c r="Q39" s="53"/>
      <c r="R39" s="124"/>
      <c r="S39" s="124"/>
      <c r="T39" s="31"/>
      <c r="U39" s="10"/>
      <c r="V39" s="6"/>
      <c r="W39" s="11"/>
      <c r="X39" s="50"/>
      <c r="Y39" s="124"/>
      <c r="Z39" s="31"/>
      <c r="AA39" s="10"/>
      <c r="AB39" s="11"/>
      <c r="AC39" s="11"/>
      <c r="AD39" s="53"/>
      <c r="AE39" s="124"/>
      <c r="AF39" s="248"/>
      <c r="AG39" s="13"/>
      <c r="AH39" s="13"/>
      <c r="AI39" s="11"/>
      <c r="AJ39" s="74"/>
      <c r="AK39" s="124"/>
      <c r="AL39" s="116"/>
      <c r="AM39" s="10"/>
      <c r="AN39" s="11"/>
      <c r="AO39" s="11"/>
      <c r="AP39" s="54"/>
      <c r="AQ39" s="202"/>
      <c r="AR39" s="54"/>
      <c r="AS39" s="54"/>
      <c r="AT39" s="65"/>
      <c r="AU39" s="168"/>
    </row>
    <row r="40" spans="1:47" s="3" customFormat="1" ht="13.5" thickBot="1">
      <c r="A40" s="1135"/>
      <c r="B40" s="861"/>
      <c r="C40" s="825"/>
      <c r="D40" s="126"/>
      <c r="E40" s="126"/>
      <c r="F40" s="366"/>
      <c r="G40" s="78"/>
      <c r="H40" s="79"/>
      <c r="I40" s="77"/>
      <c r="J40" s="76"/>
      <c r="K40" s="126"/>
      <c r="L40" s="126"/>
      <c r="M40" s="366"/>
      <c r="N40" s="78"/>
      <c r="O40" s="79"/>
      <c r="P40" s="77"/>
      <c r="Q40" s="76"/>
      <c r="R40" s="126"/>
      <c r="S40" s="126"/>
      <c r="T40" s="366"/>
      <c r="U40" s="78"/>
      <c r="V40" s="77"/>
      <c r="W40" s="79"/>
      <c r="X40" s="80"/>
      <c r="Y40" s="126"/>
      <c r="Z40" s="366"/>
      <c r="AA40" s="78"/>
      <c r="AB40" s="79"/>
      <c r="AC40" s="79"/>
      <c r="AD40" s="76"/>
      <c r="AE40" s="126"/>
      <c r="AF40" s="533"/>
      <c r="AG40" s="81"/>
      <c r="AH40" s="81"/>
      <c r="AI40" s="79"/>
      <c r="AJ40" s="193"/>
      <c r="AK40" s="126"/>
      <c r="AL40" s="366"/>
      <c r="AM40" s="78"/>
      <c r="AN40" s="79"/>
      <c r="AO40" s="79"/>
      <c r="AP40" s="77"/>
      <c r="AQ40" s="203"/>
      <c r="AR40" s="164"/>
      <c r="AS40" s="80"/>
      <c r="AT40" s="83"/>
      <c r="AU40" s="84"/>
    </row>
    <row r="41" spans="1:47" s="3" customFormat="1" ht="13.5" thickTop="1">
      <c r="A41" s="1135"/>
      <c r="B41" s="537">
        <v>9</v>
      </c>
      <c r="C41" s="363" t="s">
        <v>151</v>
      </c>
      <c r="D41" s="124"/>
      <c r="E41" s="124"/>
      <c r="F41" s="31"/>
      <c r="G41" s="10"/>
      <c r="H41" s="11"/>
      <c r="I41" s="6"/>
      <c r="J41" s="53"/>
      <c r="K41" s="124"/>
      <c r="L41" s="124"/>
      <c r="M41" s="542"/>
      <c r="N41" s="239"/>
      <c r="O41" s="11"/>
      <c r="P41" s="6"/>
      <c r="Q41" s="53"/>
      <c r="R41" s="124"/>
      <c r="S41" s="124"/>
      <c r="T41" s="31"/>
      <c r="U41" s="10"/>
      <c r="V41" s="6"/>
      <c r="W41" s="11"/>
      <c r="X41" s="50"/>
      <c r="Y41" s="124" t="s">
        <v>151</v>
      </c>
      <c r="Z41" s="31" t="s">
        <v>551</v>
      </c>
      <c r="AA41" s="10"/>
      <c r="AB41" s="11"/>
      <c r="AC41" s="11"/>
      <c r="AD41" s="53"/>
      <c r="AE41" s="124"/>
      <c r="AF41" s="248"/>
      <c r="AG41" s="15"/>
      <c r="AH41" s="13"/>
      <c r="AI41" s="11"/>
      <c r="AJ41" s="74"/>
      <c r="AK41" s="124"/>
      <c r="AL41" s="116"/>
      <c r="AM41" s="10"/>
      <c r="AN41" s="11"/>
      <c r="AO41" s="11"/>
      <c r="AP41" s="6"/>
      <c r="AQ41" s="67"/>
      <c r="AR41" s="50"/>
      <c r="AS41" s="50"/>
      <c r="AT41" s="63"/>
      <c r="AU41" s="12"/>
    </row>
    <row r="42" spans="1:47" s="3" customFormat="1" ht="12.75">
      <c r="A42" s="1136"/>
      <c r="B42" s="537"/>
      <c r="C42" s="363"/>
      <c r="D42" s="124"/>
      <c r="E42" s="124"/>
      <c r="F42" s="31"/>
      <c r="G42" s="10"/>
      <c r="H42" s="11"/>
      <c r="I42" s="6"/>
      <c r="J42" s="53"/>
      <c r="K42" s="124"/>
      <c r="L42" s="124"/>
      <c r="M42" s="248"/>
      <c r="N42" s="10"/>
      <c r="O42" s="11"/>
      <c r="P42" s="6"/>
      <c r="Q42" s="53"/>
      <c r="R42" s="124"/>
      <c r="S42" s="124"/>
      <c r="T42" s="31"/>
      <c r="U42" s="10"/>
      <c r="V42" s="6"/>
      <c r="W42" s="11"/>
      <c r="X42" s="50"/>
      <c r="Y42" s="124"/>
      <c r="Z42" s="31"/>
      <c r="AA42" s="10"/>
      <c r="AB42" s="11"/>
      <c r="AC42" s="11"/>
      <c r="AD42" s="53"/>
      <c r="AE42" s="124"/>
      <c r="AF42" s="248"/>
      <c r="AG42" s="15"/>
      <c r="AH42" s="13"/>
      <c r="AI42" s="11"/>
      <c r="AJ42" s="74"/>
      <c r="AK42" s="124"/>
      <c r="AL42" s="116"/>
      <c r="AM42" s="10"/>
      <c r="AN42" s="11"/>
      <c r="AO42" s="11"/>
      <c r="AP42" s="6"/>
      <c r="AQ42" s="67"/>
      <c r="AR42" s="50"/>
      <c r="AS42" s="50"/>
      <c r="AT42" s="63"/>
      <c r="AU42" s="12"/>
    </row>
    <row r="43" spans="1:47" s="18" customFormat="1" ht="12.75">
      <c r="A43" s="1136"/>
      <c r="B43" s="860"/>
      <c r="C43" s="784"/>
      <c r="D43" s="125"/>
      <c r="E43" s="125"/>
      <c r="F43" s="365"/>
      <c r="G43" s="17"/>
      <c r="H43" s="19"/>
      <c r="J43" s="56"/>
      <c r="K43" s="125"/>
      <c r="L43" s="125"/>
      <c r="M43" s="532"/>
      <c r="N43" s="17"/>
      <c r="O43" s="19"/>
      <c r="Q43" s="56"/>
      <c r="R43" s="125"/>
      <c r="S43" s="125"/>
      <c r="T43" s="365"/>
      <c r="U43" s="17"/>
      <c r="W43" s="19"/>
      <c r="X43" s="51"/>
      <c r="Y43" s="125"/>
      <c r="Z43" s="365"/>
      <c r="AA43" s="17"/>
      <c r="AB43" s="19"/>
      <c r="AC43" s="19"/>
      <c r="AD43" s="56"/>
      <c r="AE43" s="125"/>
      <c r="AF43" s="532"/>
      <c r="AG43" s="21"/>
      <c r="AH43" s="21"/>
      <c r="AI43" s="19"/>
      <c r="AJ43" s="192"/>
      <c r="AK43" s="125"/>
      <c r="AL43" s="365"/>
      <c r="AM43" s="17"/>
      <c r="AN43" s="19"/>
      <c r="AO43" s="19"/>
      <c r="AQ43" s="92"/>
      <c r="AR43" s="51"/>
      <c r="AS43" s="51"/>
      <c r="AT43" s="64"/>
      <c r="AU43" s="20"/>
    </row>
    <row r="44" spans="1:47" s="3" customFormat="1" ht="12.75">
      <c r="A44" s="1135"/>
      <c r="B44" s="537">
        <v>10</v>
      </c>
      <c r="C44" s="363" t="s">
        <v>134</v>
      </c>
      <c r="D44" s="124"/>
      <c r="E44" s="124"/>
      <c r="F44" s="31"/>
      <c r="G44" s="10"/>
      <c r="H44" s="11"/>
      <c r="I44" s="6"/>
      <c r="J44" s="53"/>
      <c r="K44" s="124" t="s">
        <v>134</v>
      </c>
      <c r="L44" s="124"/>
      <c r="M44" s="236" t="s">
        <v>504</v>
      </c>
      <c r="N44" s="10"/>
      <c r="O44" s="11"/>
      <c r="P44" s="6"/>
      <c r="Q44" s="53"/>
      <c r="R44" s="124"/>
      <c r="S44" s="124"/>
      <c r="T44" s="31"/>
      <c r="U44" s="10"/>
      <c r="V44" s="6"/>
      <c r="W44" s="11"/>
      <c r="X44" s="50"/>
      <c r="Y44" s="124"/>
      <c r="Z44" s="31"/>
      <c r="AA44" s="10"/>
      <c r="AB44" s="11"/>
      <c r="AC44" s="11"/>
      <c r="AD44" s="53"/>
      <c r="AE44" s="124"/>
      <c r="AF44" s="248"/>
      <c r="AG44" s="13"/>
      <c r="AH44" s="13"/>
      <c r="AI44" s="11"/>
      <c r="AJ44" s="74"/>
      <c r="AK44" s="124"/>
      <c r="AL44" s="116"/>
      <c r="AM44" s="10"/>
      <c r="AN44" s="11"/>
      <c r="AO44" s="11"/>
      <c r="AP44" s="6"/>
      <c r="AQ44" s="67"/>
      <c r="AR44" s="50"/>
      <c r="AS44" s="50"/>
      <c r="AT44" s="63"/>
      <c r="AU44" s="12"/>
    </row>
    <row r="45" spans="1:47" s="3" customFormat="1" ht="12.75">
      <c r="A45" s="1135"/>
      <c r="B45" s="537"/>
      <c r="C45" s="363"/>
      <c r="D45" s="124"/>
      <c r="E45" s="124"/>
      <c r="F45" s="31"/>
      <c r="G45" s="10"/>
      <c r="H45" s="11"/>
      <c r="I45" s="6"/>
      <c r="J45" s="53"/>
      <c r="K45" s="124"/>
      <c r="L45" s="124"/>
      <c r="M45" s="248"/>
      <c r="N45" s="10"/>
      <c r="O45" s="11"/>
      <c r="P45" s="6"/>
      <c r="Q45" s="53"/>
      <c r="R45" s="124"/>
      <c r="S45" s="124"/>
      <c r="T45" s="31"/>
      <c r="U45" s="10"/>
      <c r="V45" s="6"/>
      <c r="W45" s="11"/>
      <c r="X45" s="50"/>
      <c r="Y45" s="124"/>
      <c r="Z45" s="31"/>
      <c r="AA45" s="10"/>
      <c r="AB45" s="11"/>
      <c r="AC45" s="11"/>
      <c r="AD45" s="53"/>
      <c r="AE45" s="124"/>
      <c r="AF45" s="248"/>
      <c r="AG45" s="13"/>
      <c r="AH45" s="13"/>
      <c r="AI45" s="11"/>
      <c r="AJ45" s="74"/>
      <c r="AK45" s="124"/>
      <c r="AL45" s="116"/>
      <c r="AM45" s="10"/>
      <c r="AN45" s="11"/>
      <c r="AO45" s="11"/>
      <c r="AP45" s="6"/>
      <c r="AQ45" s="67"/>
      <c r="AR45" s="50"/>
      <c r="AS45" s="50"/>
      <c r="AT45" s="63"/>
      <c r="AU45" s="12"/>
    </row>
    <row r="46" spans="1:47" s="18" customFormat="1" ht="12.75">
      <c r="A46" s="1135"/>
      <c r="B46" s="860"/>
      <c r="C46" s="784"/>
      <c r="D46" s="125"/>
      <c r="E46" s="125"/>
      <c r="F46" s="365"/>
      <c r="G46" s="17"/>
      <c r="H46" s="19"/>
      <c r="J46" s="56"/>
      <c r="K46" s="125"/>
      <c r="L46" s="125"/>
      <c r="M46" s="532"/>
      <c r="N46" s="17"/>
      <c r="O46" s="19"/>
      <c r="Q46" s="56"/>
      <c r="R46" s="125"/>
      <c r="S46" s="125"/>
      <c r="T46" s="543"/>
      <c r="U46" s="17"/>
      <c r="W46" s="19"/>
      <c r="X46" s="51"/>
      <c r="Y46" s="125"/>
      <c r="Z46" s="365"/>
      <c r="AA46" s="17"/>
      <c r="AB46" s="19"/>
      <c r="AC46" s="19"/>
      <c r="AD46" s="56"/>
      <c r="AE46" s="125"/>
      <c r="AF46" s="532"/>
      <c r="AG46" s="21"/>
      <c r="AH46" s="21"/>
      <c r="AI46" s="19"/>
      <c r="AJ46" s="192"/>
      <c r="AK46" s="125"/>
      <c r="AL46" s="365"/>
      <c r="AM46" s="17"/>
      <c r="AN46" s="19"/>
      <c r="AO46" s="19"/>
      <c r="AQ46" s="92"/>
      <c r="AR46" s="51"/>
      <c r="AS46" s="51"/>
      <c r="AT46" s="64"/>
      <c r="AU46" s="20"/>
    </row>
    <row r="47" spans="1:49" s="3" customFormat="1" ht="12.75">
      <c r="A47" s="1135"/>
      <c r="B47" s="537">
        <v>11</v>
      </c>
      <c r="C47" s="363" t="s">
        <v>137</v>
      </c>
      <c r="D47" s="765" t="s">
        <v>137</v>
      </c>
      <c r="E47" s="765"/>
      <c r="F47" s="115" t="s">
        <v>149</v>
      </c>
      <c r="G47" s="378"/>
      <c r="H47" s="11"/>
      <c r="I47" s="6"/>
      <c r="J47" s="53"/>
      <c r="K47" s="124"/>
      <c r="L47" s="124"/>
      <c r="M47" s="813"/>
      <c r="N47" s="10"/>
      <c r="O47" s="11"/>
      <c r="P47" s="6"/>
      <c r="Q47" s="53"/>
      <c r="R47" s="124"/>
      <c r="S47" s="124"/>
      <c r="T47" s="31"/>
      <c r="U47" s="10"/>
      <c r="V47" s="6"/>
      <c r="W47" s="11"/>
      <c r="X47" s="50"/>
      <c r="Y47" s="124"/>
      <c r="Z47" s="31"/>
      <c r="AA47" s="10"/>
      <c r="AB47" s="11"/>
      <c r="AC47" s="11"/>
      <c r="AD47" s="53"/>
      <c r="AE47" s="124"/>
      <c r="AF47" s="248"/>
      <c r="AG47" s="13"/>
      <c r="AH47" s="13"/>
      <c r="AI47" s="11"/>
      <c r="AJ47" s="74"/>
      <c r="AK47" s="124"/>
      <c r="AL47" s="116"/>
      <c r="AM47" s="10"/>
      <c r="AN47" s="11"/>
      <c r="AO47" s="11"/>
      <c r="AP47" s="6"/>
      <c r="AQ47" s="67"/>
      <c r="AR47" s="50"/>
      <c r="AS47" s="50"/>
      <c r="AT47" s="63"/>
      <c r="AU47" s="12"/>
      <c r="AW47" s="43"/>
    </row>
    <row r="48" spans="1:49" s="3" customFormat="1" ht="12.75">
      <c r="A48" s="1135"/>
      <c r="B48" s="537"/>
      <c r="C48" s="363"/>
      <c r="D48" s="124"/>
      <c r="E48" s="124"/>
      <c r="F48" s="115"/>
      <c r="G48" s="10"/>
      <c r="H48" s="11"/>
      <c r="I48" s="6"/>
      <c r="J48" s="53"/>
      <c r="K48" s="124"/>
      <c r="L48" s="124"/>
      <c r="M48" s="236"/>
      <c r="N48" s="10"/>
      <c r="O48" s="11"/>
      <c r="P48" s="6"/>
      <c r="Q48" s="53"/>
      <c r="R48" s="124"/>
      <c r="S48" s="124"/>
      <c r="T48" s="31"/>
      <c r="U48" s="10"/>
      <c r="V48" s="6"/>
      <c r="W48" s="11"/>
      <c r="X48" s="50"/>
      <c r="Y48" s="124"/>
      <c r="Z48" s="31"/>
      <c r="AA48" s="10"/>
      <c r="AB48" s="11"/>
      <c r="AC48" s="11"/>
      <c r="AD48" s="53"/>
      <c r="AE48" s="124"/>
      <c r="AF48" s="248"/>
      <c r="AG48" s="13"/>
      <c r="AH48" s="13"/>
      <c r="AI48" s="11"/>
      <c r="AJ48" s="74"/>
      <c r="AK48" s="124"/>
      <c r="AL48" s="116"/>
      <c r="AM48" s="10"/>
      <c r="AN48" s="11"/>
      <c r="AO48" s="11"/>
      <c r="AP48" s="6"/>
      <c r="AQ48" s="67"/>
      <c r="AR48" s="50"/>
      <c r="AS48" s="50"/>
      <c r="AT48" s="63"/>
      <c r="AU48" s="12"/>
      <c r="AW48" s="43"/>
    </row>
    <row r="49" spans="1:47" s="18" customFormat="1" ht="12.75">
      <c r="A49" s="1135"/>
      <c r="B49" s="860"/>
      <c r="C49" s="784"/>
      <c r="D49" s="125"/>
      <c r="E49" s="125"/>
      <c r="F49" s="678"/>
      <c r="G49" s="17"/>
      <c r="H49" s="19"/>
      <c r="J49" s="56"/>
      <c r="K49" s="125"/>
      <c r="L49" s="125"/>
      <c r="M49" s="750"/>
      <c r="N49" s="17"/>
      <c r="O49" s="19"/>
      <c r="Q49" s="56"/>
      <c r="R49" s="125"/>
      <c r="S49" s="125"/>
      <c r="T49" s="365"/>
      <c r="U49" s="17"/>
      <c r="W49" s="19"/>
      <c r="X49" s="56"/>
      <c r="Y49" s="125"/>
      <c r="Z49" s="365"/>
      <c r="AA49" s="17"/>
      <c r="AB49" s="19"/>
      <c r="AC49" s="19"/>
      <c r="AD49" s="56"/>
      <c r="AE49" s="125"/>
      <c r="AF49" s="532"/>
      <c r="AG49" s="21"/>
      <c r="AH49" s="21"/>
      <c r="AI49" s="19"/>
      <c r="AJ49" s="69"/>
      <c r="AK49" s="125"/>
      <c r="AL49" s="365"/>
      <c r="AM49" s="17"/>
      <c r="AN49" s="19"/>
      <c r="AO49" s="19"/>
      <c r="AP49" s="56"/>
      <c r="AQ49" s="92"/>
      <c r="AR49" s="51"/>
      <c r="AS49" s="51"/>
      <c r="AT49" s="64"/>
      <c r="AU49" s="20"/>
    </row>
    <row r="50" spans="1:47" s="3" customFormat="1" ht="12.75">
      <c r="A50" s="1135"/>
      <c r="B50" s="537">
        <v>12</v>
      </c>
      <c r="C50" s="363" t="s">
        <v>140</v>
      </c>
      <c r="D50" s="124"/>
      <c r="E50" s="124"/>
      <c r="F50" s="31"/>
      <c r="G50" s="10"/>
      <c r="H50" s="11"/>
      <c r="I50" s="6"/>
      <c r="J50" s="53"/>
      <c r="K50" s="124"/>
      <c r="L50" s="124"/>
      <c r="M50" s="248"/>
      <c r="N50" s="10"/>
      <c r="O50" s="11"/>
      <c r="P50" s="6"/>
      <c r="Q50" s="53"/>
      <c r="R50" s="124" t="s">
        <v>140</v>
      </c>
      <c r="S50" s="124"/>
      <c r="T50" s="31" t="s">
        <v>396</v>
      </c>
      <c r="U50" s="10"/>
      <c r="V50" s="6"/>
      <c r="W50" s="11"/>
      <c r="X50" s="53"/>
      <c r="Y50" s="124"/>
      <c r="Z50" s="31"/>
      <c r="AA50" s="10"/>
      <c r="AB50" s="11"/>
      <c r="AC50" s="11"/>
      <c r="AD50" s="53"/>
      <c r="AE50" s="124"/>
      <c r="AF50" s="248"/>
      <c r="AG50" s="13"/>
      <c r="AH50" s="13"/>
      <c r="AI50" s="11"/>
      <c r="AJ50" s="68"/>
      <c r="AK50" s="124"/>
      <c r="AL50" s="116"/>
      <c r="AM50" s="10"/>
      <c r="AN50" s="11"/>
      <c r="AO50" s="11"/>
      <c r="AP50" s="53"/>
      <c r="AQ50" s="67"/>
      <c r="AR50" s="50"/>
      <c r="AS50" s="50"/>
      <c r="AT50" s="63"/>
      <c r="AU50" s="12"/>
    </row>
    <row r="51" spans="1:47" s="3" customFormat="1" ht="12.75">
      <c r="A51" s="1135"/>
      <c r="B51" s="537"/>
      <c r="C51" s="363"/>
      <c r="D51" s="124"/>
      <c r="E51" s="124"/>
      <c r="F51" s="31"/>
      <c r="G51" s="10"/>
      <c r="H51" s="11"/>
      <c r="I51" s="6"/>
      <c r="J51" s="53"/>
      <c r="K51" s="124"/>
      <c r="L51" s="124"/>
      <c r="M51" s="248"/>
      <c r="N51" s="10"/>
      <c r="O51" s="11"/>
      <c r="P51" s="6"/>
      <c r="Q51" s="53"/>
      <c r="R51" s="124"/>
      <c r="S51" s="124"/>
      <c r="T51" s="31"/>
      <c r="U51" s="10"/>
      <c r="V51" s="6"/>
      <c r="W51" s="11"/>
      <c r="X51" s="53"/>
      <c r="Y51" s="124"/>
      <c r="Z51" s="31"/>
      <c r="AA51" s="10"/>
      <c r="AB51" s="11"/>
      <c r="AC51" s="11"/>
      <c r="AD51" s="53"/>
      <c r="AE51" s="124"/>
      <c r="AF51" s="248"/>
      <c r="AG51" s="13"/>
      <c r="AH51" s="13"/>
      <c r="AI51" s="11"/>
      <c r="AJ51" s="68"/>
      <c r="AK51" s="124"/>
      <c r="AL51" s="116"/>
      <c r="AM51" s="10"/>
      <c r="AN51" s="11"/>
      <c r="AO51" s="11"/>
      <c r="AP51" s="53"/>
      <c r="AQ51" s="67"/>
      <c r="AR51" s="50"/>
      <c r="AS51" s="50"/>
      <c r="AT51" s="63"/>
      <c r="AU51" s="12"/>
    </row>
    <row r="52" spans="1:47" s="18" customFormat="1" ht="12.75">
      <c r="A52" s="1135"/>
      <c r="B52" s="860"/>
      <c r="C52" s="784"/>
      <c r="D52" s="125"/>
      <c r="E52" s="125"/>
      <c r="F52" s="365"/>
      <c r="G52" s="17"/>
      <c r="H52" s="19"/>
      <c r="J52" s="56"/>
      <c r="K52" s="125"/>
      <c r="L52" s="125"/>
      <c r="M52" s="532"/>
      <c r="N52" s="17"/>
      <c r="O52" s="19"/>
      <c r="Q52" s="56"/>
      <c r="R52" s="125"/>
      <c r="S52" s="125"/>
      <c r="T52" s="365"/>
      <c r="U52" s="17"/>
      <c r="W52" s="19"/>
      <c r="X52" s="56"/>
      <c r="Y52" s="125"/>
      <c r="Z52" s="365"/>
      <c r="AA52" s="17"/>
      <c r="AB52" s="19"/>
      <c r="AC52" s="19"/>
      <c r="AD52" s="56"/>
      <c r="AE52" s="125"/>
      <c r="AF52" s="532"/>
      <c r="AG52" s="21"/>
      <c r="AH52" s="21"/>
      <c r="AI52" s="19"/>
      <c r="AJ52" s="69"/>
      <c r="AK52" s="125"/>
      <c r="AL52" s="532"/>
      <c r="AM52" s="17"/>
      <c r="AN52" s="19"/>
      <c r="AO52" s="19"/>
      <c r="AP52" s="56"/>
      <c r="AQ52" s="92"/>
      <c r="AR52" s="51"/>
      <c r="AS52" s="51"/>
      <c r="AT52" s="64"/>
      <c r="AU52" s="20"/>
    </row>
    <row r="53" spans="1:47" s="3" customFormat="1" ht="12.75">
      <c r="A53" s="1135"/>
      <c r="B53" s="537">
        <v>13</v>
      </c>
      <c r="C53" s="363" t="s">
        <v>142</v>
      </c>
      <c r="D53" s="124"/>
      <c r="E53" s="124"/>
      <c r="F53" s="115"/>
      <c r="G53" s="10"/>
      <c r="H53" s="11"/>
      <c r="I53" s="6"/>
      <c r="J53" s="53"/>
      <c r="K53" s="124"/>
      <c r="L53" s="124"/>
      <c r="M53" s="248"/>
      <c r="N53" s="10"/>
      <c r="O53" s="11"/>
      <c r="P53" s="6"/>
      <c r="Q53" s="53"/>
      <c r="R53" s="124"/>
      <c r="S53" s="124"/>
      <c r="T53" s="31"/>
      <c r="U53" s="10"/>
      <c r="V53" s="6"/>
      <c r="W53" s="11"/>
      <c r="X53" s="53"/>
      <c r="Y53" s="124" t="s">
        <v>142</v>
      </c>
      <c r="Z53" s="31" t="s">
        <v>551</v>
      </c>
      <c r="AA53" s="10"/>
      <c r="AB53" s="11"/>
      <c r="AC53" s="11"/>
      <c r="AD53" s="53"/>
      <c r="AE53" s="124"/>
      <c r="AF53" s="248"/>
      <c r="AG53" s="13"/>
      <c r="AH53" s="13"/>
      <c r="AI53" s="11"/>
      <c r="AJ53" s="68"/>
      <c r="AK53" s="124"/>
      <c r="AL53" s="534"/>
      <c r="AM53" s="10"/>
      <c r="AN53" s="11"/>
      <c r="AO53" s="11"/>
      <c r="AP53" s="53"/>
      <c r="AQ53" s="67"/>
      <c r="AR53" s="50"/>
      <c r="AS53" s="50"/>
      <c r="AT53" s="63"/>
      <c r="AU53" s="12"/>
    </row>
    <row r="54" spans="1:47" s="3" customFormat="1" ht="12.75">
      <c r="A54" s="1135"/>
      <c r="B54" s="537"/>
      <c r="C54" s="363"/>
      <c r="D54" s="124"/>
      <c r="E54" s="124"/>
      <c r="F54" s="31"/>
      <c r="G54" s="10"/>
      <c r="H54" s="11"/>
      <c r="I54" s="6"/>
      <c r="J54" s="53"/>
      <c r="K54" s="124"/>
      <c r="L54" s="124"/>
      <c r="M54" s="248"/>
      <c r="N54" s="10"/>
      <c r="O54" s="11"/>
      <c r="P54" s="6"/>
      <c r="Q54" s="53"/>
      <c r="R54" s="124"/>
      <c r="S54" s="124"/>
      <c r="T54" s="31"/>
      <c r="U54" s="10"/>
      <c r="V54" s="6"/>
      <c r="W54" s="11"/>
      <c r="X54" s="53"/>
      <c r="Y54" s="124"/>
      <c r="Z54" s="31"/>
      <c r="AA54" s="10"/>
      <c r="AB54" s="11"/>
      <c r="AC54" s="11"/>
      <c r="AD54" s="53"/>
      <c r="AE54" s="124"/>
      <c r="AF54" s="248"/>
      <c r="AG54" s="13"/>
      <c r="AH54" s="13"/>
      <c r="AI54" s="11"/>
      <c r="AJ54" s="68"/>
      <c r="AK54" s="124"/>
      <c r="AL54" s="248"/>
      <c r="AM54" s="10"/>
      <c r="AN54" s="11"/>
      <c r="AO54" s="11"/>
      <c r="AP54" s="53"/>
      <c r="AQ54" s="67"/>
      <c r="AR54" s="50"/>
      <c r="AS54" s="50"/>
      <c r="AT54" s="63"/>
      <c r="AU54" s="12"/>
    </row>
    <row r="55" spans="1:47" s="18" customFormat="1" ht="12.75">
      <c r="A55" s="1135"/>
      <c r="B55" s="860"/>
      <c r="C55" s="784"/>
      <c r="D55" s="125"/>
      <c r="E55" s="125"/>
      <c r="F55" s="365"/>
      <c r="G55" s="17"/>
      <c r="H55" s="19"/>
      <c r="J55" s="56"/>
      <c r="K55" s="125"/>
      <c r="L55" s="125"/>
      <c r="M55" s="248"/>
      <c r="N55" s="17"/>
      <c r="O55" s="19"/>
      <c r="Q55" s="56"/>
      <c r="R55" s="125"/>
      <c r="S55" s="125"/>
      <c r="T55" s="365"/>
      <c r="U55" s="17"/>
      <c r="W55" s="19"/>
      <c r="X55" s="56"/>
      <c r="Y55" s="125"/>
      <c r="Z55" s="365"/>
      <c r="AA55" s="17"/>
      <c r="AB55" s="19"/>
      <c r="AC55" s="19"/>
      <c r="AD55" s="56"/>
      <c r="AE55" s="125"/>
      <c r="AF55" s="532"/>
      <c r="AG55" s="21"/>
      <c r="AH55" s="21"/>
      <c r="AI55" s="19"/>
      <c r="AJ55" s="69"/>
      <c r="AK55" s="125"/>
      <c r="AL55" s="532"/>
      <c r="AM55" s="17"/>
      <c r="AN55" s="19"/>
      <c r="AO55" s="19"/>
      <c r="AP55" s="56"/>
      <c r="AQ55" s="92"/>
      <c r="AR55" s="51"/>
      <c r="AS55" s="51"/>
      <c r="AT55" s="64"/>
      <c r="AU55" s="20"/>
    </row>
    <row r="56" spans="1:47" s="3" customFormat="1" ht="12.75">
      <c r="A56" s="1135"/>
      <c r="B56" s="537">
        <v>14</v>
      </c>
      <c r="C56" s="363" t="s">
        <v>144</v>
      </c>
      <c r="D56" s="284"/>
      <c r="E56" s="284"/>
      <c r="F56" s="115"/>
      <c r="G56" s="583"/>
      <c r="H56" s="584"/>
      <c r="I56" s="585"/>
      <c r="J56" s="586"/>
      <c r="K56" s="124"/>
      <c r="L56" s="124"/>
      <c r="M56" s="867"/>
      <c r="N56" s="970"/>
      <c r="O56" s="578"/>
      <c r="P56" s="578"/>
      <c r="Q56" s="579"/>
      <c r="R56" s="124" t="s">
        <v>144</v>
      </c>
      <c r="S56" s="124"/>
      <c r="T56" s="31" t="s">
        <v>322</v>
      </c>
      <c r="U56" s="10"/>
      <c r="V56" s="6"/>
      <c r="W56" s="11"/>
      <c r="X56" s="53"/>
      <c r="Y56" s="124"/>
      <c r="Z56" s="31"/>
      <c r="AA56" s="10"/>
      <c r="AB56" s="11"/>
      <c r="AC56" s="11"/>
      <c r="AD56" s="96"/>
      <c r="AE56" s="124"/>
      <c r="AF56" s="248"/>
      <c r="AG56" s="13"/>
      <c r="AH56" s="13"/>
      <c r="AI56" s="13"/>
      <c r="AJ56" s="68"/>
      <c r="AK56" s="124" t="s">
        <v>144</v>
      </c>
      <c r="AL56" s="248" t="s">
        <v>246</v>
      </c>
      <c r="AM56" s="10" t="s">
        <v>79</v>
      </c>
      <c r="AO56" s="11"/>
      <c r="AP56" s="6"/>
      <c r="AQ56" s="67"/>
      <c r="AR56" s="50"/>
      <c r="AS56" s="50"/>
      <c r="AT56" s="63"/>
      <c r="AU56" s="12"/>
    </row>
    <row r="57" spans="1:47" s="3" customFormat="1" ht="12.75">
      <c r="A57" s="1136"/>
      <c r="B57" s="537"/>
      <c r="C57" s="363"/>
      <c r="D57" s="284"/>
      <c r="E57" s="284"/>
      <c r="F57" s="115"/>
      <c r="G57" s="596"/>
      <c r="H57" s="597"/>
      <c r="I57" s="598"/>
      <c r="J57" s="992"/>
      <c r="K57" s="124"/>
      <c r="L57" s="124"/>
      <c r="M57" s="369"/>
      <c r="N57" s="766"/>
      <c r="O57" s="548"/>
      <c r="P57" s="548"/>
      <c r="Q57" s="550"/>
      <c r="R57" s="124"/>
      <c r="S57" s="124"/>
      <c r="T57" s="31"/>
      <c r="U57" s="10"/>
      <c r="V57" s="6"/>
      <c r="W57" s="11"/>
      <c r="X57" s="53"/>
      <c r="Y57" s="124"/>
      <c r="Z57" s="31"/>
      <c r="AA57" s="10"/>
      <c r="AB57" s="11"/>
      <c r="AC57" s="11"/>
      <c r="AD57" s="53"/>
      <c r="AE57" s="124"/>
      <c r="AF57" s="248"/>
      <c r="AG57" s="13"/>
      <c r="AH57" s="13"/>
      <c r="AI57" s="13"/>
      <c r="AJ57" s="68"/>
      <c r="AK57" s="124"/>
      <c r="AL57" s="248"/>
      <c r="AM57" s="10" t="s">
        <v>180</v>
      </c>
      <c r="AN57" s="3" t="s">
        <v>145</v>
      </c>
      <c r="AO57" s="11">
        <v>16</v>
      </c>
      <c r="AP57" s="6" t="s">
        <v>343</v>
      </c>
      <c r="AQ57" s="67"/>
      <c r="AR57" s="50"/>
      <c r="AS57" s="50"/>
      <c r="AT57" s="63"/>
      <c r="AU57" s="12"/>
    </row>
    <row r="58" spans="1:47" s="3" customFormat="1" ht="12.75">
      <c r="A58" s="1136"/>
      <c r="B58" s="860"/>
      <c r="C58" s="784"/>
      <c r="D58" s="125"/>
      <c r="E58" s="125"/>
      <c r="F58" s="365"/>
      <c r="G58" s="820"/>
      <c r="H58" s="822"/>
      <c r="I58" s="821"/>
      <c r="J58" s="823"/>
      <c r="K58" s="125"/>
      <c r="L58" s="125"/>
      <c r="M58" s="370"/>
      <c r="N58" s="30"/>
      <c r="O58" s="19"/>
      <c r="P58" s="19"/>
      <c r="Q58" s="56"/>
      <c r="R58" s="125"/>
      <c r="S58" s="125"/>
      <c r="T58" s="365"/>
      <c r="U58" s="17"/>
      <c r="V58" s="18"/>
      <c r="W58" s="19"/>
      <c r="X58" s="56"/>
      <c r="Y58" s="125"/>
      <c r="Z58" s="365"/>
      <c r="AA58" s="17"/>
      <c r="AB58" s="19"/>
      <c r="AC58" s="19"/>
      <c r="AD58" s="56"/>
      <c r="AE58" s="125"/>
      <c r="AF58" s="532"/>
      <c r="AG58" s="21"/>
      <c r="AH58" s="21"/>
      <c r="AI58" s="21"/>
      <c r="AJ58" s="69"/>
      <c r="AK58" s="125" t="s">
        <v>144</v>
      </c>
      <c r="AL58" s="532" t="s">
        <v>150</v>
      </c>
      <c r="AM58" s="17" t="s">
        <v>244</v>
      </c>
      <c r="AN58" s="19" t="s">
        <v>135</v>
      </c>
      <c r="AO58" s="19">
        <v>19</v>
      </c>
      <c r="AP58" s="88" t="s">
        <v>343</v>
      </c>
      <c r="AQ58" s="92"/>
      <c r="AR58" s="51"/>
      <c r="AS58" s="18"/>
      <c r="AT58" s="64"/>
      <c r="AU58" s="20"/>
    </row>
    <row r="59" spans="1:47" s="3" customFormat="1" ht="12.75">
      <c r="A59" s="1140" t="s">
        <v>169</v>
      </c>
      <c r="B59" s="537">
        <v>15</v>
      </c>
      <c r="C59" s="363" t="s">
        <v>148</v>
      </c>
      <c r="D59" s="284" t="s">
        <v>148</v>
      </c>
      <c r="E59" s="284"/>
      <c r="F59" s="115" t="s">
        <v>149</v>
      </c>
      <c r="G59" s="843"/>
      <c r="H59" s="578"/>
      <c r="I59" s="844"/>
      <c r="J59" s="579"/>
      <c r="K59" s="124"/>
      <c r="L59" s="124"/>
      <c r="M59" s="248"/>
      <c r="N59" s="547"/>
      <c r="O59" s="578"/>
      <c r="P59" s="578"/>
      <c r="Q59" s="579"/>
      <c r="R59" s="124"/>
      <c r="S59" s="124"/>
      <c r="T59" s="31"/>
      <c r="U59" s="10"/>
      <c r="V59" s="6"/>
      <c r="W59" s="11"/>
      <c r="X59" s="53"/>
      <c r="Y59" s="124"/>
      <c r="Z59" s="31"/>
      <c r="AA59" s="10"/>
      <c r="AB59" s="11"/>
      <c r="AC59" s="11"/>
      <c r="AD59" s="96"/>
      <c r="AE59" s="124"/>
      <c r="AF59" s="248"/>
      <c r="AG59" s="13"/>
      <c r="AH59" s="13"/>
      <c r="AI59" s="13"/>
      <c r="AJ59" s="68"/>
      <c r="AK59" s="124"/>
      <c r="AL59" s="248"/>
      <c r="AM59" s="15"/>
      <c r="AN59" s="11"/>
      <c r="AO59" s="11"/>
      <c r="AP59" s="6"/>
      <c r="AQ59" s="67"/>
      <c r="AR59" s="50"/>
      <c r="AS59" s="6"/>
      <c r="AT59" s="63"/>
      <c r="AU59" s="12"/>
    </row>
    <row r="60" spans="1:47" s="3" customFormat="1" ht="12.75">
      <c r="A60" s="1136"/>
      <c r="B60" s="537"/>
      <c r="C60" s="363"/>
      <c r="D60" s="124"/>
      <c r="E60" s="124"/>
      <c r="F60" s="31"/>
      <c r="G60" s="547"/>
      <c r="H60" s="548"/>
      <c r="I60" s="549"/>
      <c r="J60" s="550"/>
      <c r="K60" s="124"/>
      <c r="L60" s="124"/>
      <c r="M60" s="248"/>
      <c r="N60" s="581"/>
      <c r="O60" s="548"/>
      <c r="P60" s="548"/>
      <c r="Q60" s="550"/>
      <c r="R60" s="124"/>
      <c r="S60" s="124"/>
      <c r="T60" s="31"/>
      <c r="U60" s="10"/>
      <c r="V60" s="6"/>
      <c r="W60" s="11"/>
      <c r="X60" s="53"/>
      <c r="Y60" s="124"/>
      <c r="Z60" s="31"/>
      <c r="AA60" s="10"/>
      <c r="AB60" s="11"/>
      <c r="AC60" s="11"/>
      <c r="AD60" s="53"/>
      <c r="AE60" s="124"/>
      <c r="AF60" s="248"/>
      <c r="AG60" s="13"/>
      <c r="AH60" s="13"/>
      <c r="AI60" s="13"/>
      <c r="AJ60" s="68"/>
      <c r="AK60" s="124"/>
      <c r="AL60" s="248"/>
      <c r="AM60" s="10"/>
      <c r="AN60" s="11"/>
      <c r="AO60" s="11"/>
      <c r="AP60" s="6"/>
      <c r="AQ60" s="67"/>
      <c r="AR60" s="50"/>
      <c r="AS60" s="6"/>
      <c r="AT60" s="63"/>
      <c r="AU60" s="12"/>
    </row>
    <row r="61" spans="1:47" s="3" customFormat="1" ht="13.5" thickBot="1">
      <c r="A61" s="1136"/>
      <c r="B61" s="861"/>
      <c r="C61" s="825"/>
      <c r="D61" s="126"/>
      <c r="E61" s="126"/>
      <c r="F61" s="366"/>
      <c r="G61" s="600"/>
      <c r="H61" s="601"/>
      <c r="I61" s="602"/>
      <c r="J61" s="603"/>
      <c r="K61" s="126"/>
      <c r="L61" s="126"/>
      <c r="M61" s="533"/>
      <c r="N61" s="78"/>
      <c r="O61" s="79"/>
      <c r="P61" s="77"/>
      <c r="Q61" s="76"/>
      <c r="R61" s="126"/>
      <c r="S61" s="126"/>
      <c r="T61" s="366"/>
      <c r="U61" s="78"/>
      <c r="V61" s="77"/>
      <c r="W61" s="79"/>
      <c r="X61" s="76"/>
      <c r="Y61" s="126"/>
      <c r="Z61" s="366"/>
      <c r="AA61" s="78"/>
      <c r="AB61" s="79"/>
      <c r="AC61" s="79"/>
      <c r="AD61" s="76"/>
      <c r="AE61" s="126"/>
      <c r="AF61" s="533"/>
      <c r="AG61" s="81"/>
      <c r="AH61" s="81"/>
      <c r="AI61" s="81"/>
      <c r="AJ61" s="82"/>
      <c r="AK61" s="126"/>
      <c r="AL61" s="533"/>
      <c r="AM61" s="78"/>
      <c r="AN61" s="79"/>
      <c r="AO61" s="79"/>
      <c r="AP61" s="80"/>
      <c r="AQ61" s="87"/>
      <c r="AR61" s="80"/>
      <c r="AS61" s="77"/>
      <c r="AT61" s="83"/>
      <c r="AU61" s="84"/>
    </row>
    <row r="62" spans="1:47" s="3" customFormat="1" ht="13.5" thickTop="1">
      <c r="A62" s="1136"/>
      <c r="B62" s="537">
        <v>16</v>
      </c>
      <c r="C62" s="363" t="s">
        <v>151</v>
      </c>
      <c r="D62" s="124"/>
      <c r="E62" s="124"/>
      <c r="F62" s="31"/>
      <c r="G62" s="10"/>
      <c r="H62" s="11"/>
      <c r="I62" s="6"/>
      <c r="J62" s="53"/>
      <c r="K62" s="124"/>
      <c r="L62" s="124"/>
      <c r="M62" s="248"/>
      <c r="N62" s="10"/>
      <c r="O62" s="11"/>
      <c r="P62" s="6"/>
      <c r="Q62" s="53"/>
      <c r="R62" s="124"/>
      <c r="S62" s="124"/>
      <c r="T62" s="31"/>
      <c r="U62" s="10"/>
      <c r="V62" s="6"/>
      <c r="W62" s="11"/>
      <c r="X62" s="53"/>
      <c r="Y62" s="124"/>
      <c r="Z62" s="31"/>
      <c r="AA62" s="10"/>
      <c r="AB62" s="11"/>
      <c r="AC62" s="11"/>
      <c r="AD62" s="53"/>
      <c r="AE62" s="124" t="s">
        <v>151</v>
      </c>
      <c r="AF62" s="31" t="s">
        <v>315</v>
      </c>
      <c r="AG62" s="13"/>
      <c r="AH62" s="13"/>
      <c r="AI62" s="13"/>
      <c r="AJ62" s="74"/>
      <c r="AK62" s="124"/>
      <c r="AL62" s="116"/>
      <c r="AM62" s="10"/>
      <c r="AO62" s="11"/>
      <c r="AP62" s="6"/>
      <c r="AQ62" s="67"/>
      <c r="AR62" s="50"/>
      <c r="AS62" s="6"/>
      <c r="AT62" s="63"/>
      <c r="AU62" s="12"/>
    </row>
    <row r="63" spans="1:47" s="3" customFormat="1" ht="12.75">
      <c r="A63" s="1136" t="s">
        <v>357</v>
      </c>
      <c r="B63" s="537"/>
      <c r="C63" s="363"/>
      <c r="D63" s="124"/>
      <c r="E63" s="124"/>
      <c r="F63" s="31"/>
      <c r="G63" s="10"/>
      <c r="H63" s="11"/>
      <c r="I63" s="6"/>
      <c r="J63" s="53"/>
      <c r="K63" s="124"/>
      <c r="L63" s="124"/>
      <c r="M63" s="248"/>
      <c r="N63" s="10"/>
      <c r="O63" s="11"/>
      <c r="P63" s="6"/>
      <c r="Q63" s="53"/>
      <c r="R63" s="124"/>
      <c r="S63" s="124"/>
      <c r="T63" s="31"/>
      <c r="U63" s="10"/>
      <c r="V63" s="6"/>
      <c r="W63" s="11"/>
      <c r="X63" s="53"/>
      <c r="Y63" s="124"/>
      <c r="Z63" s="31"/>
      <c r="AA63" s="10"/>
      <c r="AB63" s="11"/>
      <c r="AC63" s="11"/>
      <c r="AD63" s="53"/>
      <c r="AE63" s="124"/>
      <c r="AF63" s="248"/>
      <c r="AG63" s="13"/>
      <c r="AH63" s="13"/>
      <c r="AI63" s="13"/>
      <c r="AJ63" s="74"/>
      <c r="AK63" s="124"/>
      <c r="AL63" s="116"/>
      <c r="AM63" s="10"/>
      <c r="AO63" s="11"/>
      <c r="AP63" s="6"/>
      <c r="AQ63" s="67"/>
      <c r="AR63" s="50"/>
      <c r="AS63" s="6"/>
      <c r="AT63" s="63"/>
      <c r="AU63" s="12"/>
    </row>
    <row r="64" spans="1:47" s="3" customFormat="1" ht="12.75">
      <c r="A64" s="1136"/>
      <c r="B64" s="860"/>
      <c r="C64" s="784"/>
      <c r="D64" s="125"/>
      <c r="E64" s="125"/>
      <c r="F64" s="365"/>
      <c r="G64" s="17"/>
      <c r="H64" s="19"/>
      <c r="I64" s="18"/>
      <c r="J64" s="56"/>
      <c r="K64" s="125"/>
      <c r="L64" s="125"/>
      <c r="M64" s="532"/>
      <c r="N64" s="17"/>
      <c r="O64" s="19"/>
      <c r="P64" s="18"/>
      <c r="Q64" s="56"/>
      <c r="R64" s="124"/>
      <c r="S64" s="124"/>
      <c r="T64" s="31"/>
      <c r="U64" s="17"/>
      <c r="V64" s="18"/>
      <c r="W64" s="19"/>
      <c r="X64" s="56"/>
      <c r="Y64" s="125"/>
      <c r="Z64" s="365"/>
      <c r="AA64" s="17"/>
      <c r="AB64" s="19"/>
      <c r="AC64" s="19"/>
      <c r="AD64" s="56"/>
      <c r="AE64" s="125"/>
      <c r="AF64" s="545"/>
      <c r="AG64" s="21"/>
      <c r="AH64" s="21"/>
      <c r="AI64" s="21"/>
      <c r="AJ64" s="192"/>
      <c r="AK64" s="125"/>
      <c r="AL64" s="365"/>
      <c r="AM64" s="17"/>
      <c r="AN64" s="18"/>
      <c r="AO64" s="19"/>
      <c r="AP64" s="18"/>
      <c r="AQ64" s="92"/>
      <c r="AR64" s="51"/>
      <c r="AS64" s="18"/>
      <c r="AT64" s="64"/>
      <c r="AU64" s="20"/>
    </row>
    <row r="65" spans="1:47" s="3" customFormat="1" ht="12.75">
      <c r="A65" s="1135"/>
      <c r="B65" s="538">
        <v>17</v>
      </c>
      <c r="C65" s="363" t="s">
        <v>134</v>
      </c>
      <c r="D65" s="124"/>
      <c r="E65" s="124"/>
      <c r="F65" s="31"/>
      <c r="G65" s="10"/>
      <c r="H65" s="11"/>
      <c r="I65" s="6"/>
      <c r="J65" s="53"/>
      <c r="K65" s="124" t="s">
        <v>134</v>
      </c>
      <c r="L65" s="124"/>
      <c r="M65" s="248" t="s">
        <v>152</v>
      </c>
      <c r="N65" s="10"/>
      <c r="O65" s="11"/>
      <c r="P65" s="6"/>
      <c r="Q65" s="9"/>
      <c r="R65" s="945"/>
      <c r="S65" s="946"/>
      <c r="T65" s="368"/>
      <c r="U65" s="15"/>
      <c r="V65" s="6"/>
      <c r="W65" s="11"/>
      <c r="X65" s="53"/>
      <c r="Y65" s="124"/>
      <c r="Z65" s="31"/>
      <c r="AA65" s="10"/>
      <c r="AB65" s="11"/>
      <c r="AC65" s="11"/>
      <c r="AD65" s="53"/>
      <c r="AE65" s="124"/>
      <c r="AF65" s="248"/>
      <c r="AG65" s="13"/>
      <c r="AH65" s="13"/>
      <c r="AI65" s="13"/>
      <c r="AJ65" s="74"/>
      <c r="AK65" s="124"/>
      <c r="AL65" s="116"/>
      <c r="AM65" s="10"/>
      <c r="AO65" s="11"/>
      <c r="AP65" s="6"/>
      <c r="AQ65" s="67"/>
      <c r="AR65" s="50"/>
      <c r="AS65" s="6"/>
      <c r="AT65" s="63"/>
      <c r="AU65" s="12"/>
    </row>
    <row r="66" spans="1:47" s="3" customFormat="1" ht="12.75">
      <c r="A66" s="1135"/>
      <c r="B66" s="538"/>
      <c r="C66" s="363"/>
      <c r="D66" s="124"/>
      <c r="E66" s="124"/>
      <c r="F66" s="31"/>
      <c r="G66" s="10"/>
      <c r="H66" s="11"/>
      <c r="I66" s="6"/>
      <c r="J66" s="53"/>
      <c r="K66" s="124"/>
      <c r="L66" s="124"/>
      <c r="M66" s="248"/>
      <c r="N66" s="10"/>
      <c r="O66" s="11"/>
      <c r="P66" s="6"/>
      <c r="Q66" s="9"/>
      <c r="R66" s="947"/>
      <c r="S66" s="124"/>
      <c r="T66" s="369"/>
      <c r="U66" s="15"/>
      <c r="V66" s="6"/>
      <c r="W66" s="11"/>
      <c r="X66" s="53"/>
      <c r="Y66" s="124"/>
      <c r="Z66" s="31"/>
      <c r="AA66" s="10"/>
      <c r="AB66" s="11"/>
      <c r="AC66" s="11"/>
      <c r="AD66" s="53"/>
      <c r="AE66" s="124"/>
      <c r="AF66" s="248"/>
      <c r="AG66" s="13"/>
      <c r="AH66" s="13"/>
      <c r="AI66" s="13"/>
      <c r="AJ66" s="74"/>
      <c r="AK66" s="124"/>
      <c r="AL66" s="116"/>
      <c r="AM66" s="10"/>
      <c r="AO66" s="11"/>
      <c r="AP66" s="6"/>
      <c r="AQ66" s="67"/>
      <c r="AR66" s="50"/>
      <c r="AS66" s="6"/>
      <c r="AT66" s="63"/>
      <c r="AU66" s="12"/>
    </row>
    <row r="67" spans="1:47" s="3" customFormat="1" ht="12.75">
      <c r="A67" s="1135"/>
      <c r="B67" s="1099"/>
      <c r="C67" s="784"/>
      <c r="D67" s="125"/>
      <c r="E67" s="125"/>
      <c r="F67" s="365"/>
      <c r="G67" s="17"/>
      <c r="H67" s="19"/>
      <c r="I67" s="18"/>
      <c r="J67" s="56"/>
      <c r="K67" s="250"/>
      <c r="L67" s="135"/>
      <c r="M67" s="370"/>
      <c r="N67" s="17"/>
      <c r="O67" s="19"/>
      <c r="P67" s="18"/>
      <c r="Q67" s="16"/>
      <c r="R67" s="948"/>
      <c r="S67" s="949"/>
      <c r="T67" s="1023"/>
      <c r="U67" s="30"/>
      <c r="V67" s="18"/>
      <c r="W67" s="19"/>
      <c r="X67" s="56"/>
      <c r="Y67" s="125"/>
      <c r="Z67" s="365"/>
      <c r="AA67" s="17"/>
      <c r="AB67" s="19"/>
      <c r="AC67" s="19"/>
      <c r="AD67" s="56"/>
      <c r="AE67" s="125"/>
      <c r="AF67" s="532"/>
      <c r="AG67" s="21"/>
      <c r="AH67" s="21"/>
      <c r="AI67" s="21"/>
      <c r="AJ67" s="192"/>
      <c r="AK67" s="125"/>
      <c r="AL67" s="365"/>
      <c r="AM67" s="17"/>
      <c r="AN67" s="18"/>
      <c r="AO67" s="19"/>
      <c r="AP67" s="18"/>
      <c r="AQ67" s="92"/>
      <c r="AR67" s="51"/>
      <c r="AS67" s="18"/>
      <c r="AT67" s="64"/>
      <c r="AU67" s="20"/>
    </row>
    <row r="68" spans="1:47" s="3" customFormat="1" ht="12.75">
      <c r="A68" s="1135"/>
      <c r="B68" s="538">
        <v>18</v>
      </c>
      <c r="C68" s="363" t="s">
        <v>137</v>
      </c>
      <c r="D68" s="765" t="s">
        <v>137</v>
      </c>
      <c r="E68" s="765"/>
      <c r="F68" s="31" t="s">
        <v>537</v>
      </c>
      <c r="G68" s="10"/>
      <c r="H68" s="11"/>
      <c r="I68" s="6"/>
      <c r="J68" s="53"/>
      <c r="K68" s="124"/>
      <c r="L68" s="124"/>
      <c r="M68" s="236"/>
      <c r="N68" s="10"/>
      <c r="O68" s="11"/>
      <c r="P68" s="6"/>
      <c r="Q68" s="53"/>
      <c r="R68" s="124"/>
      <c r="S68" s="124"/>
      <c r="T68" s="31"/>
      <c r="U68" s="10"/>
      <c r="V68" s="6"/>
      <c r="W68" s="11"/>
      <c r="X68" s="53"/>
      <c r="Y68" s="124"/>
      <c r="Z68" s="31"/>
      <c r="AA68" s="10"/>
      <c r="AB68" s="11"/>
      <c r="AC68" s="11"/>
      <c r="AD68" s="53"/>
      <c r="AE68" s="124"/>
      <c r="AF68" s="248"/>
      <c r="AG68" s="13"/>
      <c r="AH68" s="13"/>
      <c r="AI68" s="13"/>
      <c r="AJ68" s="74"/>
      <c r="AK68" s="124"/>
      <c r="AL68" s="116"/>
      <c r="AM68" s="10"/>
      <c r="AO68" s="11"/>
      <c r="AP68" s="6"/>
      <c r="AQ68" s="67"/>
      <c r="AR68" s="50"/>
      <c r="AS68" s="6"/>
      <c r="AT68" s="63"/>
      <c r="AU68" s="12"/>
    </row>
    <row r="69" spans="1:47" s="3" customFormat="1" ht="12.75">
      <c r="A69" s="1135"/>
      <c r="B69" s="538"/>
      <c r="C69" s="363"/>
      <c r="D69" s="124"/>
      <c r="E69" s="124"/>
      <c r="F69" s="31" t="s">
        <v>268</v>
      </c>
      <c r="G69" s="10"/>
      <c r="H69" s="11"/>
      <c r="I69" s="6"/>
      <c r="J69" s="53"/>
      <c r="K69" s="124"/>
      <c r="L69" s="124"/>
      <c r="M69" s="236"/>
      <c r="N69" s="10"/>
      <c r="O69" s="11"/>
      <c r="P69" s="6"/>
      <c r="Q69" s="53"/>
      <c r="R69" s="124"/>
      <c r="S69" s="124"/>
      <c r="T69" s="31"/>
      <c r="U69" s="10"/>
      <c r="V69" s="6"/>
      <c r="W69" s="11"/>
      <c r="X69" s="53"/>
      <c r="Y69" s="124"/>
      <c r="Z69" s="31"/>
      <c r="AA69" s="10"/>
      <c r="AB69" s="11"/>
      <c r="AC69" s="11"/>
      <c r="AD69" s="53"/>
      <c r="AE69" s="124"/>
      <c r="AF69" s="248"/>
      <c r="AG69" s="13"/>
      <c r="AH69" s="13"/>
      <c r="AI69" s="13"/>
      <c r="AJ69" s="74"/>
      <c r="AK69" s="124"/>
      <c r="AL69" s="116"/>
      <c r="AM69" s="10"/>
      <c r="AO69" s="11"/>
      <c r="AP69" s="6"/>
      <c r="AQ69" s="67"/>
      <c r="AR69" s="50"/>
      <c r="AS69" s="6"/>
      <c r="AT69" s="63"/>
      <c r="AU69" s="12"/>
    </row>
    <row r="70" spans="1:47" s="18" customFormat="1" ht="12.75">
      <c r="A70" s="1135"/>
      <c r="B70" s="860"/>
      <c r="C70" s="784"/>
      <c r="D70" s="125"/>
      <c r="E70" s="125"/>
      <c r="F70" s="678"/>
      <c r="G70" s="17"/>
      <c r="H70" s="19"/>
      <c r="J70" s="56"/>
      <c r="K70" s="125"/>
      <c r="L70" s="125"/>
      <c r="M70" s="750"/>
      <c r="N70" s="17"/>
      <c r="O70" s="19"/>
      <c r="Q70" s="56"/>
      <c r="R70" s="125"/>
      <c r="S70" s="125"/>
      <c r="T70" s="365"/>
      <c r="U70" s="17"/>
      <c r="W70" s="19"/>
      <c r="X70" s="56"/>
      <c r="Y70" s="125"/>
      <c r="Z70" s="365"/>
      <c r="AA70" s="17"/>
      <c r="AB70" s="19"/>
      <c r="AC70" s="19"/>
      <c r="AD70" s="56"/>
      <c r="AE70" s="125"/>
      <c r="AF70" s="532"/>
      <c r="AG70" s="21"/>
      <c r="AH70" s="21"/>
      <c r="AI70" s="21"/>
      <c r="AJ70" s="192"/>
      <c r="AK70" s="125"/>
      <c r="AL70" s="365"/>
      <c r="AM70" s="17"/>
      <c r="AO70" s="19"/>
      <c r="AQ70" s="92"/>
      <c r="AR70" s="51"/>
      <c r="AT70" s="64"/>
      <c r="AU70" s="20"/>
    </row>
    <row r="71" spans="1:47" s="3" customFormat="1" ht="12.75">
      <c r="A71" s="1135"/>
      <c r="B71" s="538">
        <v>19</v>
      </c>
      <c r="C71" s="363" t="s">
        <v>140</v>
      </c>
      <c r="D71" s="124"/>
      <c r="E71" s="124"/>
      <c r="F71" s="31"/>
      <c r="G71" s="10"/>
      <c r="H71" s="11"/>
      <c r="I71" s="6"/>
      <c r="J71" s="53"/>
      <c r="K71" s="124"/>
      <c r="L71" s="124"/>
      <c r="M71" s="248"/>
      <c r="N71" s="10"/>
      <c r="O71" s="11"/>
      <c r="P71" s="6"/>
      <c r="Q71" s="53"/>
      <c r="R71" s="124" t="s">
        <v>140</v>
      </c>
      <c r="S71" s="124"/>
      <c r="T71" s="1464" t="s">
        <v>702</v>
      </c>
      <c r="U71" s="10"/>
      <c r="V71" s="6"/>
      <c r="W71" s="11"/>
      <c r="X71" s="53"/>
      <c r="Y71" s="124"/>
      <c r="Z71" s="31"/>
      <c r="AA71" s="10"/>
      <c r="AB71" s="11"/>
      <c r="AC71" s="11"/>
      <c r="AD71" s="53"/>
      <c r="AE71" s="124"/>
      <c r="AF71" s="248"/>
      <c r="AG71" s="13"/>
      <c r="AH71" s="13"/>
      <c r="AI71" s="13"/>
      <c r="AJ71" s="74"/>
      <c r="AK71" s="124"/>
      <c r="AL71" s="116"/>
      <c r="AM71" s="10"/>
      <c r="AO71" s="11"/>
      <c r="AP71" s="6"/>
      <c r="AQ71" s="67"/>
      <c r="AR71" s="50"/>
      <c r="AS71" s="6"/>
      <c r="AT71" s="63"/>
      <c r="AU71" s="12"/>
    </row>
    <row r="72" spans="1:47" s="3" customFormat="1" ht="12.75">
      <c r="A72" s="1135"/>
      <c r="B72" s="538"/>
      <c r="C72" s="363"/>
      <c r="D72" s="124"/>
      <c r="E72" s="124"/>
      <c r="F72" s="31"/>
      <c r="G72" s="10"/>
      <c r="H72" s="11"/>
      <c r="I72" s="6"/>
      <c r="J72" s="53"/>
      <c r="K72" s="124"/>
      <c r="L72" s="124"/>
      <c r="M72" s="248"/>
      <c r="N72" s="10"/>
      <c r="O72" s="11"/>
      <c r="P72" s="6"/>
      <c r="Q72" s="53"/>
      <c r="R72" s="124"/>
      <c r="S72" s="124"/>
      <c r="T72" s="1464"/>
      <c r="U72" s="10"/>
      <c r="V72" s="6"/>
      <c r="W72" s="11"/>
      <c r="X72" s="53"/>
      <c r="Y72" s="124"/>
      <c r="Z72" s="31"/>
      <c r="AA72" s="10"/>
      <c r="AB72" s="11"/>
      <c r="AC72" s="11"/>
      <c r="AD72" s="53"/>
      <c r="AE72" s="124"/>
      <c r="AF72" s="248"/>
      <c r="AG72" s="13"/>
      <c r="AH72" s="13"/>
      <c r="AI72" s="13"/>
      <c r="AJ72" s="74"/>
      <c r="AK72" s="124"/>
      <c r="AL72" s="116"/>
      <c r="AM72" s="10"/>
      <c r="AO72" s="11"/>
      <c r="AP72" s="6"/>
      <c r="AQ72" s="67"/>
      <c r="AR72" s="50"/>
      <c r="AS72" s="6"/>
      <c r="AT72" s="63"/>
      <c r="AU72" s="12"/>
    </row>
    <row r="73" spans="1:47" s="3" customFormat="1" ht="12.75">
      <c r="A73" s="1135"/>
      <c r="B73" s="1099"/>
      <c r="C73" s="784"/>
      <c r="D73" s="125"/>
      <c r="E73" s="125"/>
      <c r="F73" s="365"/>
      <c r="G73" s="17"/>
      <c r="H73" s="19"/>
      <c r="I73" s="18"/>
      <c r="J73" s="56"/>
      <c r="K73" s="125"/>
      <c r="L73" s="125"/>
      <c r="M73" s="532"/>
      <c r="N73" s="17"/>
      <c r="O73" s="19"/>
      <c r="P73" s="18"/>
      <c r="Q73" s="56"/>
      <c r="R73" s="125"/>
      <c r="S73" s="125"/>
      <c r="T73" s="365"/>
      <c r="U73" s="17"/>
      <c r="V73" s="18"/>
      <c r="W73" s="19"/>
      <c r="X73" s="56"/>
      <c r="Y73" s="125"/>
      <c r="Z73" s="365"/>
      <c r="AA73" s="17"/>
      <c r="AB73" s="19"/>
      <c r="AC73" s="19"/>
      <c r="AD73" s="56"/>
      <c r="AE73" s="125"/>
      <c r="AF73" s="532"/>
      <c r="AG73" s="21"/>
      <c r="AH73" s="21"/>
      <c r="AI73" s="21"/>
      <c r="AJ73" s="192"/>
      <c r="AK73" s="125"/>
      <c r="AL73" s="365"/>
      <c r="AM73" s="17"/>
      <c r="AN73" s="18"/>
      <c r="AO73" s="19"/>
      <c r="AP73" s="18"/>
      <c r="AQ73" s="92"/>
      <c r="AR73" s="51"/>
      <c r="AS73" s="18"/>
      <c r="AT73" s="64"/>
      <c r="AU73" s="20"/>
    </row>
    <row r="74" spans="1:47" s="3" customFormat="1" ht="12.75">
      <c r="A74" s="1135"/>
      <c r="B74" s="538">
        <v>20</v>
      </c>
      <c r="C74" s="363" t="s">
        <v>142</v>
      </c>
      <c r="D74" s="124"/>
      <c r="E74" s="124"/>
      <c r="F74" s="31"/>
      <c r="G74" s="10"/>
      <c r="H74" s="11"/>
      <c r="I74" s="6"/>
      <c r="J74" s="53"/>
      <c r="K74" s="124"/>
      <c r="L74" s="124"/>
      <c r="M74" s="248"/>
      <c r="N74" s="10"/>
      <c r="O74" s="11"/>
      <c r="P74" s="6"/>
      <c r="Q74" s="53"/>
      <c r="R74" s="124"/>
      <c r="S74" s="124"/>
      <c r="T74" s="31"/>
      <c r="U74" s="10"/>
      <c r="V74" s="6"/>
      <c r="W74" s="11"/>
      <c r="X74" s="53"/>
      <c r="Y74" s="124" t="s">
        <v>142</v>
      </c>
      <c r="Z74" s="31" t="s">
        <v>552</v>
      </c>
      <c r="AA74" s="547" t="s">
        <v>239</v>
      </c>
      <c r="AB74" s="548"/>
      <c r="AC74" s="548"/>
      <c r="AD74" s="550"/>
      <c r="AE74" s="124"/>
      <c r="AF74" s="248"/>
      <c r="AG74" s="13"/>
      <c r="AH74" s="13"/>
      <c r="AI74" s="13"/>
      <c r="AJ74" s="74"/>
      <c r="AK74" s="124"/>
      <c r="AL74" s="116"/>
      <c r="AM74" s="10"/>
      <c r="AO74" s="11"/>
      <c r="AP74" s="6"/>
      <c r="AQ74" s="67"/>
      <c r="AR74" s="50"/>
      <c r="AS74" s="50"/>
      <c r="AT74" s="63"/>
      <c r="AU74" s="12"/>
    </row>
    <row r="75" spans="1:47" s="3" customFormat="1" ht="12.75">
      <c r="A75" s="1135"/>
      <c r="B75" s="538"/>
      <c r="C75" s="363"/>
      <c r="D75" s="124"/>
      <c r="E75" s="124"/>
      <c r="F75" s="31"/>
      <c r="G75" s="10"/>
      <c r="H75" s="11"/>
      <c r="I75" s="6"/>
      <c r="J75" s="59"/>
      <c r="K75" s="124"/>
      <c r="L75" s="124"/>
      <c r="M75" s="248"/>
      <c r="N75" s="10"/>
      <c r="O75" s="11"/>
      <c r="P75" s="6"/>
      <c r="Q75" s="53"/>
      <c r="R75" s="124"/>
      <c r="S75" s="124"/>
      <c r="T75" s="31"/>
      <c r="U75" s="10"/>
      <c r="V75" s="6"/>
      <c r="W75" s="11"/>
      <c r="X75" s="53"/>
      <c r="Y75" s="124"/>
      <c r="Z75" s="31"/>
      <c r="AA75" s="547" t="s">
        <v>234</v>
      </c>
      <c r="AB75" s="548" t="s">
        <v>411</v>
      </c>
      <c r="AC75" s="548">
        <v>16</v>
      </c>
      <c r="AD75" s="550">
        <v>150</v>
      </c>
      <c r="AE75" s="124"/>
      <c r="AF75" s="248"/>
      <c r="AG75" s="13"/>
      <c r="AH75" s="13"/>
      <c r="AI75" s="13"/>
      <c r="AJ75" s="74"/>
      <c r="AK75" s="124"/>
      <c r="AL75" s="116"/>
      <c r="AM75" s="10"/>
      <c r="AO75" s="11"/>
      <c r="AP75" s="6"/>
      <c r="AQ75" s="67"/>
      <c r="AR75" s="50"/>
      <c r="AS75" s="6"/>
      <c r="AT75" s="63"/>
      <c r="AU75" s="12"/>
    </row>
    <row r="76" spans="1:47" s="3" customFormat="1" ht="12.75">
      <c r="A76" s="1135"/>
      <c r="B76" s="1099"/>
      <c r="C76" s="784"/>
      <c r="D76" s="125"/>
      <c r="E76" s="125"/>
      <c r="F76" s="365"/>
      <c r="G76" s="17"/>
      <c r="H76" s="19"/>
      <c r="I76" s="18"/>
      <c r="J76" s="56"/>
      <c r="K76" s="125"/>
      <c r="L76" s="125"/>
      <c r="M76" s="532"/>
      <c r="N76" s="17"/>
      <c r="O76" s="19"/>
      <c r="P76" s="18"/>
      <c r="Q76" s="56"/>
      <c r="R76" s="125"/>
      <c r="S76" s="125"/>
      <c r="T76" s="365"/>
      <c r="U76" s="17"/>
      <c r="V76" s="18"/>
      <c r="W76" s="19"/>
      <c r="X76" s="56"/>
      <c r="Y76" s="125"/>
      <c r="Z76" s="365"/>
      <c r="AA76" s="564"/>
      <c r="AB76" s="565"/>
      <c r="AC76" s="565"/>
      <c r="AD76" s="567"/>
      <c r="AE76" s="125"/>
      <c r="AF76" s="532"/>
      <c r="AG76" s="21"/>
      <c r="AH76" s="21"/>
      <c r="AI76" s="21"/>
      <c r="AJ76" s="192"/>
      <c r="AK76" s="125"/>
      <c r="AL76" s="365"/>
      <c r="AM76" s="17"/>
      <c r="AN76" s="18"/>
      <c r="AO76" s="19"/>
      <c r="AP76" s="18"/>
      <c r="AQ76" s="92"/>
      <c r="AR76" s="51"/>
      <c r="AS76" s="18"/>
      <c r="AT76" s="64"/>
      <c r="AU76" s="20"/>
    </row>
    <row r="77" spans="1:47" s="3" customFormat="1" ht="12.75">
      <c r="A77" s="1135"/>
      <c r="B77" s="538">
        <v>21</v>
      </c>
      <c r="C77" s="363" t="s">
        <v>144</v>
      </c>
      <c r="D77" s="284" t="s">
        <v>144</v>
      </c>
      <c r="E77" s="284"/>
      <c r="F77" s="115" t="s">
        <v>538</v>
      </c>
      <c r="G77" s="583" t="s">
        <v>543</v>
      </c>
      <c r="H77" s="584" t="s">
        <v>145</v>
      </c>
      <c r="I77" s="585">
        <v>12</v>
      </c>
      <c r="J77" s="995">
        <v>800</v>
      </c>
      <c r="K77" s="124" t="s">
        <v>144</v>
      </c>
      <c r="L77" s="124"/>
      <c r="M77" s="248" t="s">
        <v>504</v>
      </c>
      <c r="N77" s="547" t="s">
        <v>210</v>
      </c>
      <c r="O77" s="548"/>
      <c r="P77" s="549"/>
      <c r="Q77" s="550"/>
      <c r="R77" s="124"/>
      <c r="S77" s="124"/>
      <c r="T77" s="31"/>
      <c r="U77" s="10"/>
      <c r="V77" s="6"/>
      <c r="W77" s="11"/>
      <c r="X77" s="53"/>
      <c r="Y77" s="124"/>
      <c r="Z77" s="31"/>
      <c r="AA77" s="10"/>
      <c r="AB77" s="11"/>
      <c r="AC77" s="11"/>
      <c r="AD77" s="53"/>
      <c r="AE77" s="124"/>
      <c r="AF77" s="248"/>
      <c r="AG77" s="13"/>
      <c r="AH77" s="13"/>
      <c r="AI77" s="13"/>
      <c r="AJ77" s="74"/>
      <c r="AK77" s="124" t="s">
        <v>144</v>
      </c>
      <c r="AL77" s="248" t="s">
        <v>246</v>
      </c>
      <c r="AM77" s="10"/>
      <c r="AO77" s="11"/>
      <c r="AP77" s="6"/>
      <c r="AQ77" s="67"/>
      <c r="AR77" s="50"/>
      <c r="AS77" s="50"/>
      <c r="AT77" s="63"/>
      <c r="AU77" s="12"/>
    </row>
    <row r="78" spans="1:47" s="3" customFormat="1" ht="12.75">
      <c r="A78" s="1135"/>
      <c r="B78" s="538"/>
      <c r="C78" s="363"/>
      <c r="D78" s="284"/>
      <c r="E78" s="284"/>
      <c r="F78" s="115" t="s">
        <v>268</v>
      </c>
      <c r="G78" s="596" t="s">
        <v>0</v>
      </c>
      <c r="H78" s="597"/>
      <c r="I78" s="598"/>
      <c r="J78" s="992"/>
      <c r="K78" s="124"/>
      <c r="L78" s="124"/>
      <c r="M78" s="248"/>
      <c r="N78" s="581" t="s">
        <v>136</v>
      </c>
      <c r="O78" s="548" t="s">
        <v>135</v>
      </c>
      <c r="P78" s="548">
        <v>18</v>
      </c>
      <c r="Q78" s="550">
        <v>250</v>
      </c>
      <c r="R78" s="124"/>
      <c r="S78" s="124"/>
      <c r="T78" s="31"/>
      <c r="U78" s="10"/>
      <c r="V78" s="6"/>
      <c r="W78" s="11"/>
      <c r="X78" s="53"/>
      <c r="Y78" s="124"/>
      <c r="Z78" s="31"/>
      <c r="AA78" s="10"/>
      <c r="AB78" s="11"/>
      <c r="AC78" s="11"/>
      <c r="AD78" s="53"/>
      <c r="AE78" s="124"/>
      <c r="AF78" s="248"/>
      <c r="AG78" s="13"/>
      <c r="AH78" s="13"/>
      <c r="AI78" s="13"/>
      <c r="AJ78" s="74"/>
      <c r="AK78" s="124"/>
      <c r="AL78" s="31"/>
      <c r="AM78" s="10"/>
      <c r="AO78" s="11"/>
      <c r="AP78" s="6"/>
      <c r="AQ78" s="67"/>
      <c r="AR78" s="50"/>
      <c r="AS78" s="50"/>
      <c r="AT78" s="63"/>
      <c r="AU78" s="12"/>
    </row>
    <row r="79" spans="1:47" s="3" customFormat="1" ht="12.75">
      <c r="A79" s="1135"/>
      <c r="B79" s="538"/>
      <c r="C79" s="363"/>
      <c r="D79" s="284"/>
      <c r="E79" s="284"/>
      <c r="F79" s="115"/>
      <c r="G79" s="1986" t="s">
        <v>749</v>
      </c>
      <c r="H79" s="597" t="s">
        <v>411</v>
      </c>
      <c r="I79" s="598">
        <v>16</v>
      </c>
      <c r="J79" s="992">
        <v>150</v>
      </c>
      <c r="K79" s="124"/>
      <c r="L79" s="124"/>
      <c r="M79" s="248"/>
      <c r="N79" s="581"/>
      <c r="O79" s="548"/>
      <c r="P79" s="549"/>
      <c r="Q79" s="550"/>
      <c r="R79" s="124"/>
      <c r="S79" s="124"/>
      <c r="T79" s="31"/>
      <c r="U79" s="10"/>
      <c r="V79" s="6"/>
      <c r="W79" s="11"/>
      <c r="X79" s="53"/>
      <c r="Y79" s="124"/>
      <c r="Z79" s="31"/>
      <c r="AA79" s="10"/>
      <c r="AB79" s="11"/>
      <c r="AC79" s="11"/>
      <c r="AD79" s="53"/>
      <c r="AE79" s="124"/>
      <c r="AF79" s="248"/>
      <c r="AG79" s="13"/>
      <c r="AH79" s="13"/>
      <c r="AI79" s="13"/>
      <c r="AJ79" s="74"/>
      <c r="AK79" s="124"/>
      <c r="AL79" s="31"/>
      <c r="AM79" s="10"/>
      <c r="AO79" s="11"/>
      <c r="AP79" s="6"/>
      <c r="AQ79" s="67"/>
      <c r="AR79" s="50"/>
      <c r="AS79" s="50"/>
      <c r="AT79" s="63"/>
      <c r="AU79" s="12"/>
    </row>
    <row r="80" spans="1:47" s="3" customFormat="1" ht="12.75">
      <c r="A80" s="1135"/>
      <c r="B80" s="538"/>
      <c r="C80" s="363"/>
      <c r="D80" s="124"/>
      <c r="E80" s="124"/>
      <c r="F80" s="31"/>
      <c r="G80" s="596" t="s">
        <v>77</v>
      </c>
      <c r="H80" s="597"/>
      <c r="I80" s="598"/>
      <c r="J80" s="992"/>
      <c r="K80" s="124"/>
      <c r="L80" s="124"/>
      <c r="M80" s="248"/>
      <c r="N80" s="581"/>
      <c r="O80" s="548"/>
      <c r="P80" s="549"/>
      <c r="Q80" s="550"/>
      <c r="R80" s="124"/>
      <c r="S80" s="124"/>
      <c r="T80" s="31"/>
      <c r="U80" s="10"/>
      <c r="V80" s="6"/>
      <c r="W80" s="11"/>
      <c r="X80" s="53"/>
      <c r="Y80" s="124"/>
      <c r="Z80" s="31"/>
      <c r="AA80" s="10"/>
      <c r="AB80" s="11"/>
      <c r="AC80" s="11"/>
      <c r="AD80" s="53"/>
      <c r="AE80" s="124"/>
      <c r="AF80" s="248"/>
      <c r="AG80" s="13"/>
      <c r="AH80" s="13"/>
      <c r="AI80" s="13"/>
      <c r="AJ80" s="74"/>
      <c r="AK80" s="124"/>
      <c r="AL80" s="31"/>
      <c r="AM80" s="10"/>
      <c r="AO80" s="11"/>
      <c r="AP80" s="6"/>
      <c r="AQ80" s="67"/>
      <c r="AR80" s="50"/>
      <c r="AS80" s="50"/>
      <c r="AT80" s="63"/>
      <c r="AU80" s="12"/>
    </row>
    <row r="81" spans="1:47" s="3" customFormat="1" ht="12.75">
      <c r="A81" s="1135"/>
      <c r="B81" s="860"/>
      <c r="C81" s="784"/>
      <c r="D81" s="125"/>
      <c r="E81" s="125"/>
      <c r="F81" s="365"/>
      <c r="G81" s="820" t="s">
        <v>154</v>
      </c>
      <c r="H81" s="822" t="s">
        <v>410</v>
      </c>
      <c r="I81" s="821">
        <v>24</v>
      </c>
      <c r="J81" s="823">
        <v>150</v>
      </c>
      <c r="K81" s="125"/>
      <c r="L81" s="125"/>
      <c r="M81" s="532"/>
      <c r="N81" s="921"/>
      <c r="O81" s="565"/>
      <c r="P81" s="566"/>
      <c r="Q81" s="567"/>
      <c r="R81" s="125"/>
      <c r="S81" s="125"/>
      <c r="T81" s="365"/>
      <c r="U81" s="17"/>
      <c r="V81" s="18"/>
      <c r="W81" s="19"/>
      <c r="X81" s="56"/>
      <c r="Y81" s="125"/>
      <c r="Z81" s="365"/>
      <c r="AA81" s="17"/>
      <c r="AB81" s="19"/>
      <c r="AC81" s="19"/>
      <c r="AD81" s="56"/>
      <c r="AE81" s="125"/>
      <c r="AF81" s="532"/>
      <c r="AG81" s="21"/>
      <c r="AH81" s="21"/>
      <c r="AI81" s="21"/>
      <c r="AJ81" s="192"/>
      <c r="AK81" s="209"/>
      <c r="AL81" s="532"/>
      <c r="AM81" s="17"/>
      <c r="AN81" s="19"/>
      <c r="AO81" s="19"/>
      <c r="AP81" s="51"/>
      <c r="AQ81" s="92"/>
      <c r="AR81" s="51"/>
      <c r="AS81" s="51"/>
      <c r="AT81" s="64"/>
      <c r="AU81" s="20"/>
    </row>
    <row r="82" spans="1:47" s="3" customFormat="1" ht="12.75">
      <c r="A82" s="1135"/>
      <c r="B82" s="538">
        <v>22</v>
      </c>
      <c r="C82" s="363" t="s">
        <v>148</v>
      </c>
      <c r="D82" s="284"/>
      <c r="E82" s="284"/>
      <c r="F82" s="115"/>
      <c r="G82" s="583"/>
      <c r="H82" s="584"/>
      <c r="I82" s="585"/>
      <c r="J82" s="995"/>
      <c r="K82" s="124"/>
      <c r="L82" s="124"/>
      <c r="M82" s="248"/>
      <c r="N82" s="10"/>
      <c r="O82" s="11"/>
      <c r="P82" s="6"/>
      <c r="Q82" s="53"/>
      <c r="R82" s="124" t="s">
        <v>148</v>
      </c>
      <c r="S82" s="124"/>
      <c r="T82" s="31" t="s">
        <v>321</v>
      </c>
      <c r="U82" s="10"/>
      <c r="V82" s="6"/>
      <c r="W82" s="11"/>
      <c r="X82" s="53"/>
      <c r="Y82" s="124"/>
      <c r="Z82" s="31"/>
      <c r="AA82" s="10"/>
      <c r="AB82" s="11"/>
      <c r="AC82" s="11"/>
      <c r="AD82" s="53"/>
      <c r="AE82" s="124"/>
      <c r="AF82" s="248"/>
      <c r="AG82" s="13"/>
      <c r="AH82" s="13"/>
      <c r="AI82" s="13"/>
      <c r="AJ82" s="74"/>
      <c r="AK82" s="124" t="s">
        <v>148</v>
      </c>
      <c r="AL82" s="248" t="s">
        <v>325</v>
      </c>
      <c r="AM82" s="10"/>
      <c r="AN82" s="11"/>
      <c r="AO82" s="11"/>
      <c r="AP82" s="6"/>
      <c r="AQ82" s="67"/>
      <c r="AR82" s="50"/>
      <c r="AS82" s="50"/>
      <c r="AT82" s="63"/>
      <c r="AU82" s="12"/>
    </row>
    <row r="83" spans="1:47" s="3" customFormat="1" ht="12.75">
      <c r="A83" s="1135"/>
      <c r="B83" s="538"/>
      <c r="C83" s="363"/>
      <c r="D83" s="124"/>
      <c r="E83" s="124"/>
      <c r="F83" s="31"/>
      <c r="G83" s="596"/>
      <c r="H83" s="597"/>
      <c r="I83" s="598"/>
      <c r="J83" s="992"/>
      <c r="K83" s="124"/>
      <c r="L83" s="124"/>
      <c r="M83" s="248"/>
      <c r="N83" s="32"/>
      <c r="O83" s="11"/>
      <c r="P83" s="11"/>
      <c r="Q83" s="53"/>
      <c r="R83" s="124"/>
      <c r="S83" s="124"/>
      <c r="T83" s="31"/>
      <c r="U83" s="10"/>
      <c r="V83" s="6"/>
      <c r="W83" s="11"/>
      <c r="X83" s="53"/>
      <c r="Y83" s="124"/>
      <c r="Z83" s="31"/>
      <c r="AA83" s="10"/>
      <c r="AB83" s="11"/>
      <c r="AC83" s="11"/>
      <c r="AD83" s="53"/>
      <c r="AE83" s="124"/>
      <c r="AF83" s="248"/>
      <c r="AG83" s="13"/>
      <c r="AH83" s="13"/>
      <c r="AI83" s="13"/>
      <c r="AJ83" s="74"/>
      <c r="AK83" s="124"/>
      <c r="AL83" s="248"/>
      <c r="AM83" s="10"/>
      <c r="AN83" s="11"/>
      <c r="AO83" s="11"/>
      <c r="AP83" s="50"/>
      <c r="AQ83" s="67"/>
      <c r="AR83" s="50"/>
      <c r="AS83" s="50"/>
      <c r="AT83" s="63"/>
      <c r="AU83" s="12"/>
    </row>
    <row r="84" spans="1:47" s="3" customFormat="1" ht="13.5" thickBot="1">
      <c r="A84" s="1135"/>
      <c r="B84" s="1080"/>
      <c r="C84" s="825"/>
      <c r="D84" s="126"/>
      <c r="E84" s="126"/>
      <c r="F84" s="366"/>
      <c r="G84" s="78"/>
      <c r="H84" s="79"/>
      <c r="I84" s="77"/>
      <c r="J84" s="76"/>
      <c r="K84" s="126"/>
      <c r="L84" s="126"/>
      <c r="M84" s="533"/>
      <c r="N84" s="90"/>
      <c r="O84" s="79"/>
      <c r="P84" s="77"/>
      <c r="Q84" s="76"/>
      <c r="R84" s="126"/>
      <c r="S84" s="126"/>
      <c r="T84" s="366"/>
      <c r="U84" s="78"/>
      <c r="V84" s="77"/>
      <c r="W84" s="79"/>
      <c r="X84" s="76"/>
      <c r="Y84" s="126"/>
      <c r="Z84" s="366"/>
      <c r="AA84" s="78"/>
      <c r="AB84" s="79"/>
      <c r="AC84" s="79"/>
      <c r="AD84" s="76"/>
      <c r="AE84" s="126"/>
      <c r="AF84" s="533"/>
      <c r="AG84" s="81"/>
      <c r="AH84" s="81"/>
      <c r="AI84" s="81"/>
      <c r="AJ84" s="193"/>
      <c r="AK84" s="211"/>
      <c r="AL84" s="533"/>
      <c r="AM84" s="78"/>
      <c r="AN84" s="79"/>
      <c r="AO84" s="79"/>
      <c r="AP84" s="80"/>
      <c r="AQ84" s="87"/>
      <c r="AR84" s="80"/>
      <c r="AS84" s="80"/>
      <c r="AT84" s="83"/>
      <c r="AU84" s="84"/>
    </row>
    <row r="85" spans="1:47" s="3" customFormat="1" ht="13.5" thickTop="1">
      <c r="A85" s="1135"/>
      <c r="B85" s="538">
        <v>23</v>
      </c>
      <c r="C85" s="363" t="s">
        <v>151</v>
      </c>
      <c r="D85" s="124"/>
      <c r="E85" s="124"/>
      <c r="F85" s="31"/>
      <c r="G85" s="10"/>
      <c r="H85" s="11"/>
      <c r="I85" s="6"/>
      <c r="J85" s="53"/>
      <c r="K85" s="124"/>
      <c r="L85" s="124"/>
      <c r="M85" s="248"/>
      <c r="N85" s="32"/>
      <c r="O85" s="11"/>
      <c r="P85" s="6"/>
      <c r="Q85" s="53"/>
      <c r="R85" s="124"/>
      <c r="S85" s="124"/>
      <c r="T85" s="31"/>
      <c r="U85" s="10"/>
      <c r="V85" s="6"/>
      <c r="W85" s="11"/>
      <c r="X85" s="53"/>
      <c r="Y85" s="124"/>
      <c r="Z85" s="31"/>
      <c r="AA85" s="10"/>
      <c r="AB85" s="11"/>
      <c r="AC85" s="11"/>
      <c r="AD85" s="53"/>
      <c r="AE85" s="124" t="s">
        <v>151</v>
      </c>
      <c r="AF85" s="248" t="s">
        <v>315</v>
      </c>
      <c r="AG85" s="665" t="s">
        <v>402</v>
      </c>
      <c r="AH85" s="666"/>
      <c r="AI85" s="641"/>
      <c r="AJ85" s="667"/>
      <c r="AK85" s="124"/>
      <c r="AL85" s="116"/>
      <c r="AM85" s="10"/>
      <c r="AO85" s="11"/>
      <c r="AP85" s="6"/>
      <c r="AQ85" s="67"/>
      <c r="AR85" s="50"/>
      <c r="AS85" s="63"/>
      <c r="AT85" s="63"/>
      <c r="AU85" s="12"/>
    </row>
    <row r="86" spans="1:47" s="3" customFormat="1" ht="12.75">
      <c r="A86" s="1135"/>
      <c r="B86" s="538"/>
      <c r="C86" s="363"/>
      <c r="D86" s="124"/>
      <c r="E86" s="124"/>
      <c r="F86" s="31"/>
      <c r="G86" s="10"/>
      <c r="H86" s="11"/>
      <c r="I86" s="6"/>
      <c r="J86" s="53"/>
      <c r="K86" s="124"/>
      <c r="L86" s="124"/>
      <c r="M86" s="248"/>
      <c r="N86" s="32"/>
      <c r="O86" s="11"/>
      <c r="P86" s="6"/>
      <c r="Q86" s="53"/>
      <c r="R86" s="124"/>
      <c r="S86" s="124"/>
      <c r="T86" s="31"/>
      <c r="U86" s="10"/>
      <c r="V86" s="6"/>
      <c r="W86" s="11"/>
      <c r="X86" s="53"/>
      <c r="Y86" s="124"/>
      <c r="Z86" s="31"/>
      <c r="AA86" s="10"/>
      <c r="AB86" s="11"/>
      <c r="AC86" s="11"/>
      <c r="AD86" s="53"/>
      <c r="AE86" s="124"/>
      <c r="AF86" s="248"/>
      <c r="AG86" s="665" t="s">
        <v>168</v>
      </c>
      <c r="AH86" s="666" t="s">
        <v>410</v>
      </c>
      <c r="AI86" s="641">
        <v>14</v>
      </c>
      <c r="AJ86" s="667">
        <v>100</v>
      </c>
      <c r="AK86" s="124"/>
      <c r="AL86" s="116"/>
      <c r="AM86" s="10"/>
      <c r="AO86" s="11"/>
      <c r="AP86" s="6"/>
      <c r="AQ86" s="67"/>
      <c r="AR86" s="50"/>
      <c r="AS86" s="50"/>
      <c r="AT86" s="63"/>
      <c r="AU86" s="12"/>
    </row>
    <row r="87" spans="1:47" s="3" customFormat="1" ht="12.75">
      <c r="A87" s="1135"/>
      <c r="B87" s="860"/>
      <c r="C87" s="784"/>
      <c r="D87" s="125"/>
      <c r="E87" s="125"/>
      <c r="F87" s="365"/>
      <c r="G87" s="17"/>
      <c r="H87" s="19"/>
      <c r="I87" s="18"/>
      <c r="J87" s="56"/>
      <c r="K87" s="125"/>
      <c r="L87" s="125"/>
      <c r="M87" s="532"/>
      <c r="N87" s="35"/>
      <c r="O87" s="19"/>
      <c r="P87" s="18"/>
      <c r="Q87" s="56"/>
      <c r="R87" s="125"/>
      <c r="S87" s="125"/>
      <c r="T87" s="365"/>
      <c r="U87" s="17"/>
      <c r="V87" s="18"/>
      <c r="W87" s="19"/>
      <c r="X87" s="56"/>
      <c r="Y87" s="125"/>
      <c r="Z87" s="365"/>
      <c r="AA87" s="17"/>
      <c r="AB87" s="19"/>
      <c r="AC87" s="19"/>
      <c r="AD87" s="56"/>
      <c r="AE87" s="125"/>
      <c r="AF87" s="532"/>
      <c r="AG87" s="21"/>
      <c r="AH87" s="21"/>
      <c r="AI87" s="21"/>
      <c r="AJ87" s="192"/>
      <c r="AK87" s="125"/>
      <c r="AL87" s="365"/>
      <c r="AM87" s="17"/>
      <c r="AN87" s="18"/>
      <c r="AO87" s="19"/>
      <c r="AP87" s="18"/>
      <c r="AQ87" s="92"/>
      <c r="AR87" s="51"/>
      <c r="AS87" s="51"/>
      <c r="AT87" s="64"/>
      <c r="AU87" s="20"/>
    </row>
    <row r="88" spans="1:47" s="3" customFormat="1" ht="12.75">
      <c r="A88" s="1135"/>
      <c r="B88" s="538">
        <v>24</v>
      </c>
      <c r="C88" s="363" t="s">
        <v>134</v>
      </c>
      <c r="D88" s="124"/>
      <c r="E88" s="124"/>
      <c r="F88" s="248"/>
      <c r="G88" s="10"/>
      <c r="H88" s="11"/>
      <c r="I88" s="6"/>
      <c r="J88" s="53"/>
      <c r="K88" s="124"/>
      <c r="L88" s="124"/>
      <c r="M88" s="248"/>
      <c r="N88" s="247"/>
      <c r="O88" s="11"/>
      <c r="P88" s="6"/>
      <c r="Q88" s="53"/>
      <c r="R88" s="945" t="s">
        <v>134</v>
      </c>
      <c r="S88" s="946"/>
      <c r="T88" s="368" t="s">
        <v>397</v>
      </c>
      <c r="U88" s="10"/>
      <c r="V88" s="6"/>
      <c r="W88" s="11"/>
      <c r="X88" s="53"/>
      <c r="Y88" s="124"/>
      <c r="Z88" s="31"/>
      <c r="AA88" s="10"/>
      <c r="AB88" s="11"/>
      <c r="AC88" s="11"/>
      <c r="AD88" s="53"/>
      <c r="AE88" s="124"/>
      <c r="AF88" s="248"/>
      <c r="AG88" s="13"/>
      <c r="AH88" s="13"/>
      <c r="AI88" s="13"/>
      <c r="AJ88" s="74"/>
      <c r="AK88" s="124"/>
      <c r="AL88" s="116"/>
      <c r="AM88" s="10"/>
      <c r="AO88" s="11"/>
      <c r="AP88" s="6"/>
      <c r="AQ88" s="67"/>
      <c r="AR88" s="50"/>
      <c r="AS88" s="50"/>
      <c r="AT88" s="63"/>
      <c r="AU88" s="12"/>
    </row>
    <row r="89" spans="1:47" s="3" customFormat="1" ht="12.75">
      <c r="A89" s="1135"/>
      <c r="B89" s="538"/>
      <c r="C89" s="363"/>
      <c r="D89" s="124"/>
      <c r="E89" s="124"/>
      <c r="F89" s="31"/>
      <c r="G89" s="10"/>
      <c r="H89" s="11"/>
      <c r="I89" s="6"/>
      <c r="J89" s="53"/>
      <c r="K89" s="124"/>
      <c r="L89" s="124"/>
      <c r="M89" s="248"/>
      <c r="N89" s="32"/>
      <c r="O89" s="11"/>
      <c r="P89" s="6"/>
      <c r="Q89" s="53"/>
      <c r="R89" s="947"/>
      <c r="S89" s="124"/>
      <c r="T89" s="369"/>
      <c r="U89" s="10"/>
      <c r="V89" s="6"/>
      <c r="W89" s="11"/>
      <c r="X89" s="53"/>
      <c r="Y89" s="124"/>
      <c r="Z89" s="31"/>
      <c r="AA89" s="10"/>
      <c r="AB89" s="11"/>
      <c r="AC89" s="11"/>
      <c r="AD89" s="53"/>
      <c r="AE89" s="124"/>
      <c r="AF89" s="248"/>
      <c r="AG89" s="13"/>
      <c r="AH89" s="13"/>
      <c r="AI89" s="13"/>
      <c r="AJ89" s="74"/>
      <c r="AK89" s="124"/>
      <c r="AL89" s="116"/>
      <c r="AM89" s="10"/>
      <c r="AO89" s="11"/>
      <c r="AP89" s="6"/>
      <c r="AQ89" s="67"/>
      <c r="AR89" s="50"/>
      <c r="AS89" s="50"/>
      <c r="AT89" s="63"/>
      <c r="AU89" s="12"/>
    </row>
    <row r="90" spans="1:47" s="3" customFormat="1" ht="12.75">
      <c r="A90" s="1135"/>
      <c r="B90" s="860"/>
      <c r="C90" s="784"/>
      <c r="D90" s="250"/>
      <c r="E90" s="135"/>
      <c r="F90" s="370"/>
      <c r="G90" s="17"/>
      <c r="H90" s="19"/>
      <c r="I90" s="18"/>
      <c r="J90" s="56"/>
      <c r="K90" s="250"/>
      <c r="L90" s="135"/>
      <c r="M90" s="370"/>
      <c r="N90" s="35"/>
      <c r="O90" s="19"/>
      <c r="P90" s="18"/>
      <c r="Q90" s="56"/>
      <c r="R90" s="948"/>
      <c r="S90" s="949"/>
      <c r="T90" s="1023"/>
      <c r="U90" s="17"/>
      <c r="V90" s="18"/>
      <c r="W90" s="19"/>
      <c r="X90" s="56"/>
      <c r="Y90" s="125"/>
      <c r="Z90" s="365"/>
      <c r="AA90" s="17"/>
      <c r="AB90" s="19"/>
      <c r="AC90" s="19"/>
      <c r="AD90" s="56"/>
      <c r="AE90" s="125"/>
      <c r="AF90" s="532"/>
      <c r="AG90" s="21"/>
      <c r="AH90" s="21"/>
      <c r="AI90" s="21"/>
      <c r="AJ90" s="192"/>
      <c r="AK90" s="125"/>
      <c r="AL90" s="365"/>
      <c r="AM90" s="17"/>
      <c r="AN90" s="18"/>
      <c r="AO90" s="19"/>
      <c r="AP90" s="18"/>
      <c r="AQ90" s="92"/>
      <c r="AR90" s="51"/>
      <c r="AS90" s="51"/>
      <c r="AT90" s="64"/>
      <c r="AU90" s="20"/>
    </row>
    <row r="91" spans="1:47" s="3" customFormat="1" ht="12.75">
      <c r="A91" s="1135"/>
      <c r="B91" s="538">
        <v>25</v>
      </c>
      <c r="C91" s="363" t="s">
        <v>137</v>
      </c>
      <c r="D91" s="124" t="s">
        <v>137</v>
      </c>
      <c r="E91" s="124"/>
      <c r="F91" s="248" t="s">
        <v>149</v>
      </c>
      <c r="G91" s="10"/>
      <c r="H91" s="11"/>
      <c r="I91" s="6"/>
      <c r="J91" s="53"/>
      <c r="K91" s="124"/>
      <c r="L91" s="124"/>
      <c r="M91" s="248"/>
      <c r="N91" s="32"/>
      <c r="O91" s="11"/>
      <c r="P91" s="6"/>
      <c r="Q91" s="53"/>
      <c r="R91" s="124"/>
      <c r="S91" s="124"/>
      <c r="T91" s="31"/>
      <c r="U91" s="10"/>
      <c r="V91" s="6"/>
      <c r="W91" s="11"/>
      <c r="X91" s="53"/>
      <c r="Y91" s="124"/>
      <c r="Z91" s="31"/>
      <c r="AA91" s="10"/>
      <c r="AB91" s="11"/>
      <c r="AC91" s="11"/>
      <c r="AD91" s="53"/>
      <c r="AE91" s="124"/>
      <c r="AF91" s="248"/>
      <c r="AG91" s="13"/>
      <c r="AH91" s="13"/>
      <c r="AI91" s="13"/>
      <c r="AJ91" s="74"/>
      <c r="AK91" s="124"/>
      <c r="AL91" s="116"/>
      <c r="AM91" s="10"/>
      <c r="AO91" s="11"/>
      <c r="AP91" s="6"/>
      <c r="AQ91" s="67"/>
      <c r="AR91" s="50"/>
      <c r="AS91" s="50"/>
      <c r="AT91" s="63"/>
      <c r="AU91" s="12"/>
    </row>
    <row r="92" spans="1:47" s="3" customFormat="1" ht="12.75">
      <c r="A92" s="1135"/>
      <c r="B92" s="538"/>
      <c r="C92" s="363"/>
      <c r="D92" s="124"/>
      <c r="E92" s="124"/>
      <c r="F92" s="31"/>
      <c r="G92" s="10"/>
      <c r="H92" s="11"/>
      <c r="I92" s="6"/>
      <c r="J92" s="53"/>
      <c r="K92" s="124"/>
      <c r="L92" s="124"/>
      <c r="M92" s="248"/>
      <c r="N92" s="32"/>
      <c r="O92" s="11"/>
      <c r="P92" s="6"/>
      <c r="Q92" s="53"/>
      <c r="R92" s="124"/>
      <c r="S92" s="124"/>
      <c r="T92" s="31"/>
      <c r="U92" s="10"/>
      <c r="V92" s="6"/>
      <c r="W92" s="11"/>
      <c r="X92" s="53"/>
      <c r="Y92" s="124"/>
      <c r="Z92" s="31"/>
      <c r="AA92" s="10"/>
      <c r="AB92" s="11"/>
      <c r="AC92" s="11"/>
      <c r="AD92" s="53"/>
      <c r="AE92" s="124"/>
      <c r="AF92" s="248"/>
      <c r="AG92" s="13"/>
      <c r="AH92" s="13"/>
      <c r="AI92" s="13"/>
      <c r="AJ92" s="74"/>
      <c r="AK92" s="124"/>
      <c r="AL92" s="116"/>
      <c r="AM92" s="10"/>
      <c r="AO92" s="11"/>
      <c r="AP92" s="6"/>
      <c r="AQ92" s="67"/>
      <c r="AR92" s="50"/>
      <c r="AS92" s="50"/>
      <c r="AT92" s="63"/>
      <c r="AU92" s="12"/>
    </row>
    <row r="93" spans="1:47" s="3" customFormat="1" ht="12.75">
      <c r="A93" s="1135"/>
      <c r="B93" s="860"/>
      <c r="C93" s="784"/>
      <c r="D93" s="125"/>
      <c r="E93" s="125"/>
      <c r="F93" s="365"/>
      <c r="G93" s="17"/>
      <c r="H93" s="19"/>
      <c r="I93" s="18"/>
      <c r="J93" s="56"/>
      <c r="K93" s="125"/>
      <c r="L93" s="125"/>
      <c r="M93" s="532"/>
      <c r="N93" s="35"/>
      <c r="O93" s="19"/>
      <c r="P93" s="18"/>
      <c r="Q93" s="56"/>
      <c r="R93" s="125"/>
      <c r="S93" s="125"/>
      <c r="T93" s="365"/>
      <c r="U93" s="17"/>
      <c r="V93" s="18"/>
      <c r="W93" s="19"/>
      <c r="X93" s="56"/>
      <c r="Y93" s="125"/>
      <c r="Z93" s="365"/>
      <c r="AA93" s="17"/>
      <c r="AB93" s="19"/>
      <c r="AC93" s="19"/>
      <c r="AD93" s="56"/>
      <c r="AE93" s="125"/>
      <c r="AF93" s="532"/>
      <c r="AG93" s="21"/>
      <c r="AH93" s="21"/>
      <c r="AI93" s="21"/>
      <c r="AJ93" s="192"/>
      <c r="AK93" s="125"/>
      <c r="AL93" s="365"/>
      <c r="AM93" s="17"/>
      <c r="AN93" s="18"/>
      <c r="AO93" s="19"/>
      <c r="AP93" s="18"/>
      <c r="AQ93" s="92"/>
      <c r="AR93" s="51"/>
      <c r="AS93" s="51"/>
      <c r="AT93" s="64"/>
      <c r="AU93" s="20"/>
    </row>
    <row r="94" spans="1:47" s="3" customFormat="1" ht="12.75">
      <c r="A94" s="1135"/>
      <c r="B94" s="538">
        <v>26</v>
      </c>
      <c r="C94" s="363" t="s">
        <v>140</v>
      </c>
      <c r="D94" s="124"/>
      <c r="E94" s="124"/>
      <c r="F94" s="31"/>
      <c r="G94" s="10"/>
      <c r="H94" s="11"/>
      <c r="I94" s="6"/>
      <c r="J94" s="53"/>
      <c r="K94" s="124"/>
      <c r="L94" s="124"/>
      <c r="M94" s="248"/>
      <c r="N94" s="33"/>
      <c r="O94" s="11"/>
      <c r="P94" s="6"/>
      <c r="Q94" s="53"/>
      <c r="R94" s="124" t="s">
        <v>140</v>
      </c>
      <c r="S94" s="124"/>
      <c r="T94" s="31" t="s">
        <v>396</v>
      </c>
      <c r="U94" s="10"/>
      <c r="V94" s="6"/>
      <c r="W94" s="11"/>
      <c r="X94" s="53"/>
      <c r="Y94" s="124"/>
      <c r="Z94" s="31"/>
      <c r="AA94" s="10"/>
      <c r="AB94" s="11"/>
      <c r="AC94" s="11"/>
      <c r="AD94" s="53"/>
      <c r="AE94" s="124"/>
      <c r="AF94" s="248"/>
      <c r="AG94" s="13"/>
      <c r="AH94" s="13"/>
      <c r="AI94" s="13"/>
      <c r="AJ94" s="74"/>
      <c r="AK94" s="124"/>
      <c r="AL94" s="116"/>
      <c r="AM94" s="10"/>
      <c r="AO94" s="11"/>
      <c r="AP94" s="6"/>
      <c r="AQ94" s="67"/>
      <c r="AR94" s="50"/>
      <c r="AS94" s="50"/>
      <c r="AT94" s="63"/>
      <c r="AU94" s="12"/>
    </row>
    <row r="95" spans="1:47" s="3" customFormat="1" ht="12.75">
      <c r="A95" s="1135"/>
      <c r="B95" s="538"/>
      <c r="C95" s="363"/>
      <c r="D95" s="124"/>
      <c r="E95" s="124"/>
      <c r="F95" s="31"/>
      <c r="G95" s="10"/>
      <c r="H95" s="11"/>
      <c r="I95" s="6"/>
      <c r="J95" s="53"/>
      <c r="K95" s="124"/>
      <c r="L95" s="124"/>
      <c r="M95" s="248"/>
      <c r="N95" s="33"/>
      <c r="O95" s="11"/>
      <c r="P95" s="6"/>
      <c r="Q95" s="53"/>
      <c r="R95" s="124"/>
      <c r="S95" s="124"/>
      <c r="T95" s="31"/>
      <c r="U95" s="10"/>
      <c r="V95" s="6"/>
      <c r="W95" s="11"/>
      <c r="X95" s="53"/>
      <c r="Y95" s="124"/>
      <c r="Z95" s="31"/>
      <c r="AA95" s="10"/>
      <c r="AB95" s="11"/>
      <c r="AC95" s="11"/>
      <c r="AD95" s="53"/>
      <c r="AE95" s="124"/>
      <c r="AF95" s="248"/>
      <c r="AG95" s="13"/>
      <c r="AH95" s="13"/>
      <c r="AI95" s="13"/>
      <c r="AJ95" s="74"/>
      <c r="AK95" s="124"/>
      <c r="AL95" s="116"/>
      <c r="AM95" s="10"/>
      <c r="AO95" s="11"/>
      <c r="AP95" s="6"/>
      <c r="AQ95" s="67"/>
      <c r="AR95" s="50"/>
      <c r="AS95" s="50"/>
      <c r="AT95" s="63"/>
      <c r="AU95" s="12"/>
    </row>
    <row r="96" spans="1:47" s="3" customFormat="1" ht="12.75">
      <c r="A96" s="1135"/>
      <c r="B96" s="860"/>
      <c r="C96" s="784"/>
      <c r="D96" s="125"/>
      <c r="E96" s="125"/>
      <c r="F96" s="532"/>
      <c r="G96" s="17"/>
      <c r="H96" s="19"/>
      <c r="I96" s="18"/>
      <c r="J96" s="56"/>
      <c r="K96" s="125"/>
      <c r="L96" s="125"/>
      <c r="M96" s="532"/>
      <c r="N96" s="34"/>
      <c r="O96" s="19"/>
      <c r="P96" s="18"/>
      <c r="Q96" s="56"/>
      <c r="R96" s="125"/>
      <c r="S96" s="125"/>
      <c r="T96" s="365"/>
      <c r="U96" s="17"/>
      <c r="V96" s="18"/>
      <c r="W96" s="19"/>
      <c r="X96" s="56"/>
      <c r="Y96" s="125"/>
      <c r="Z96" s="365"/>
      <c r="AA96" s="17"/>
      <c r="AB96" s="19"/>
      <c r="AC96" s="19"/>
      <c r="AD96" s="56"/>
      <c r="AE96" s="125"/>
      <c r="AF96" s="532"/>
      <c r="AG96" s="21"/>
      <c r="AH96" s="21"/>
      <c r="AI96" s="21"/>
      <c r="AJ96" s="192"/>
      <c r="AK96" s="125"/>
      <c r="AL96" s="365"/>
      <c r="AM96" s="17"/>
      <c r="AN96" s="18"/>
      <c r="AO96" s="19"/>
      <c r="AP96" s="18"/>
      <c r="AQ96" s="92"/>
      <c r="AR96" s="51"/>
      <c r="AS96" s="51"/>
      <c r="AT96" s="64"/>
      <c r="AU96" s="20"/>
    </row>
    <row r="97" spans="1:47" s="3" customFormat="1" ht="12.75">
      <c r="A97" s="1135"/>
      <c r="B97" s="538">
        <v>27</v>
      </c>
      <c r="C97" s="363" t="s">
        <v>142</v>
      </c>
      <c r="D97" s="124"/>
      <c r="E97" s="124"/>
      <c r="F97" s="764"/>
      <c r="G97" s="10"/>
      <c r="H97" s="11"/>
      <c r="I97" s="6"/>
      <c r="J97" s="53"/>
      <c r="K97" s="124"/>
      <c r="L97" s="124"/>
      <c r="M97" s="248"/>
      <c r="N97" s="33"/>
      <c r="O97" s="11"/>
      <c r="P97" s="6"/>
      <c r="Q97" s="53"/>
      <c r="R97" s="124"/>
      <c r="S97" s="124"/>
      <c r="T97" s="31"/>
      <c r="U97" s="10"/>
      <c r="V97" s="6"/>
      <c r="W97" s="11"/>
      <c r="X97" s="53"/>
      <c r="Y97" s="124" t="s">
        <v>142</v>
      </c>
      <c r="Z97" s="31" t="s">
        <v>552</v>
      </c>
      <c r="AA97" s="551" t="s">
        <v>383</v>
      </c>
      <c r="AB97" s="552"/>
      <c r="AC97" s="552"/>
      <c r="AD97" s="554"/>
      <c r="AE97" s="124"/>
      <c r="AF97" s="248"/>
      <c r="AG97" s="13"/>
      <c r="AH97" s="13"/>
      <c r="AI97" s="13"/>
      <c r="AJ97" s="74"/>
      <c r="AK97" s="124"/>
      <c r="AL97" s="116"/>
      <c r="AM97" s="10"/>
      <c r="AO97" s="11"/>
      <c r="AP97" s="6"/>
      <c r="AQ97" s="67"/>
      <c r="AR97" s="50"/>
      <c r="AS97" s="50"/>
      <c r="AT97" s="63"/>
      <c r="AU97" s="12"/>
    </row>
    <row r="98" spans="1:47" s="3" customFormat="1" ht="12.75">
      <c r="A98" s="1135"/>
      <c r="B98" s="537"/>
      <c r="C98" s="363"/>
      <c r="D98" s="124"/>
      <c r="E98" s="124"/>
      <c r="F98" s="764"/>
      <c r="G98" s="10"/>
      <c r="H98" s="11"/>
      <c r="I98" s="6"/>
      <c r="J98" s="53"/>
      <c r="K98" s="124"/>
      <c r="L98" s="124"/>
      <c r="M98" s="248"/>
      <c r="N98" s="33"/>
      <c r="O98" s="11"/>
      <c r="P98" s="6"/>
      <c r="Q98" s="53"/>
      <c r="R98" s="124"/>
      <c r="S98" s="124"/>
      <c r="T98" s="31"/>
      <c r="U98" s="10"/>
      <c r="V98" s="6"/>
      <c r="W98" s="11"/>
      <c r="X98" s="53"/>
      <c r="Y98" s="124"/>
      <c r="Z98" s="31"/>
      <c r="AA98" s="551" t="s">
        <v>136</v>
      </c>
      <c r="AB98" s="552" t="s">
        <v>410</v>
      </c>
      <c r="AC98" s="552">
        <v>18</v>
      </c>
      <c r="AD98" s="554">
        <v>100</v>
      </c>
      <c r="AE98" s="124"/>
      <c r="AF98" s="248"/>
      <c r="AG98" s="13"/>
      <c r="AH98" s="13"/>
      <c r="AI98" s="13"/>
      <c r="AJ98" s="74"/>
      <c r="AK98" s="124"/>
      <c r="AL98" s="116"/>
      <c r="AM98" s="10"/>
      <c r="AO98" s="11"/>
      <c r="AP98" s="6"/>
      <c r="AQ98" s="67"/>
      <c r="AR98" s="50"/>
      <c r="AS98" s="50"/>
      <c r="AT98" s="63"/>
      <c r="AU98" s="12"/>
    </row>
    <row r="99" spans="1:47" s="3" customFormat="1" ht="12.75">
      <c r="A99" s="1137"/>
      <c r="B99" s="860"/>
      <c r="C99" s="784"/>
      <c r="D99" s="125"/>
      <c r="E99" s="125"/>
      <c r="F99" s="1288"/>
      <c r="G99" s="17"/>
      <c r="H99" s="19"/>
      <c r="I99" s="18"/>
      <c r="J99" s="56"/>
      <c r="K99" s="125"/>
      <c r="L99" s="125"/>
      <c r="M99" s="532"/>
      <c r="N99" s="34"/>
      <c r="O99" s="19"/>
      <c r="P99" s="18"/>
      <c r="Q99" s="56"/>
      <c r="R99" s="125"/>
      <c r="S99" s="125"/>
      <c r="T99" s="365"/>
      <c r="U99" s="17"/>
      <c r="V99" s="18"/>
      <c r="W99" s="19"/>
      <c r="X99" s="56"/>
      <c r="Y99" s="125"/>
      <c r="Z99" s="365"/>
      <c r="AA99" s="17"/>
      <c r="AB99" s="19"/>
      <c r="AC99" s="19"/>
      <c r="AD99" s="56"/>
      <c r="AE99" s="125"/>
      <c r="AF99" s="532"/>
      <c r="AG99" s="21"/>
      <c r="AH99" s="21"/>
      <c r="AI99" s="21"/>
      <c r="AJ99" s="192"/>
      <c r="AK99" s="125"/>
      <c r="AL99" s="365"/>
      <c r="AM99" s="17"/>
      <c r="AN99" s="18"/>
      <c r="AO99" s="19"/>
      <c r="AP99" s="18"/>
      <c r="AQ99" s="92"/>
      <c r="AR99" s="51"/>
      <c r="AS99" s="51"/>
      <c r="AT99" s="64"/>
      <c r="AU99" s="20"/>
    </row>
    <row r="100" spans="1:47" s="3" customFormat="1" ht="12.75">
      <c r="A100" s="1136"/>
      <c r="B100" s="538">
        <v>28</v>
      </c>
      <c r="C100" s="363" t="s">
        <v>144</v>
      </c>
      <c r="D100" s="284" t="s">
        <v>144</v>
      </c>
      <c r="E100" s="284"/>
      <c r="F100" s="115" t="s">
        <v>538</v>
      </c>
      <c r="G100" s="583" t="s">
        <v>83</v>
      </c>
      <c r="H100" s="584"/>
      <c r="I100" s="585"/>
      <c r="J100" s="995"/>
      <c r="K100" s="124" t="s">
        <v>144</v>
      </c>
      <c r="L100" s="124"/>
      <c r="M100" s="248" t="s">
        <v>504</v>
      </c>
      <c r="N100" s="581" t="s">
        <v>255</v>
      </c>
      <c r="O100" s="548"/>
      <c r="P100" s="549"/>
      <c r="Q100" s="550"/>
      <c r="R100" s="124"/>
      <c r="S100" s="124"/>
      <c r="T100" s="31"/>
      <c r="U100" s="10"/>
      <c r="V100" s="6"/>
      <c r="W100" s="11"/>
      <c r="X100" s="53"/>
      <c r="Y100" s="124"/>
      <c r="Z100" s="31"/>
      <c r="AA100" s="10"/>
      <c r="AB100" s="11"/>
      <c r="AC100" s="11"/>
      <c r="AD100" s="53"/>
      <c r="AE100" s="124"/>
      <c r="AF100" s="248"/>
      <c r="AG100" s="13"/>
      <c r="AH100" s="13"/>
      <c r="AI100" s="13"/>
      <c r="AJ100" s="74"/>
      <c r="AK100" s="124" t="s">
        <v>144</v>
      </c>
      <c r="AL100" s="248" t="s">
        <v>246</v>
      </c>
      <c r="AM100" s="10"/>
      <c r="AO100" s="11"/>
      <c r="AP100" s="6"/>
      <c r="AQ100" s="67"/>
      <c r="AR100" s="50"/>
      <c r="AS100" s="50"/>
      <c r="AT100" s="63"/>
      <c r="AU100" s="12"/>
    </row>
    <row r="101" spans="1:47" s="3" customFormat="1" ht="12.75">
      <c r="A101" s="1136"/>
      <c r="B101" s="538"/>
      <c r="C101" s="363"/>
      <c r="D101" s="284"/>
      <c r="E101" s="284"/>
      <c r="F101" s="115" t="s">
        <v>268</v>
      </c>
      <c r="G101" s="583" t="s">
        <v>84</v>
      </c>
      <c r="H101" s="584" t="s">
        <v>145</v>
      </c>
      <c r="I101" s="585">
        <v>18</v>
      </c>
      <c r="J101" s="780">
        <v>1000</v>
      </c>
      <c r="K101" s="124"/>
      <c r="L101" s="124"/>
      <c r="M101" s="248"/>
      <c r="N101" s="581" t="s">
        <v>136</v>
      </c>
      <c r="O101" s="548" t="s">
        <v>135</v>
      </c>
      <c r="P101" s="597">
        <v>12</v>
      </c>
      <c r="Q101" s="592">
        <v>250</v>
      </c>
      <c r="R101" s="124"/>
      <c r="S101" s="124"/>
      <c r="T101" s="31"/>
      <c r="U101" s="10"/>
      <c r="V101" s="6"/>
      <c r="W101" s="11"/>
      <c r="X101" s="53"/>
      <c r="Y101" s="124"/>
      <c r="Z101" s="31"/>
      <c r="AA101" s="10"/>
      <c r="AB101" s="11"/>
      <c r="AC101" s="11"/>
      <c r="AD101" s="53"/>
      <c r="AE101" s="124"/>
      <c r="AF101" s="248"/>
      <c r="AG101" s="13"/>
      <c r="AH101" s="13"/>
      <c r="AI101" s="13"/>
      <c r="AJ101" s="74"/>
      <c r="AK101" s="124"/>
      <c r="AL101" s="31"/>
      <c r="AM101" s="10"/>
      <c r="AO101" s="11"/>
      <c r="AP101" s="6"/>
      <c r="AQ101" s="67"/>
      <c r="AR101" s="50"/>
      <c r="AS101" s="50"/>
      <c r="AT101" s="63"/>
      <c r="AU101" s="12"/>
    </row>
    <row r="102" spans="1:47" s="3" customFormat="1" ht="12.75">
      <c r="A102" s="28"/>
      <c r="B102" s="538"/>
      <c r="C102" s="363"/>
      <c r="D102" s="284"/>
      <c r="E102" s="284"/>
      <c r="F102" s="115"/>
      <c r="G102" s="596" t="s">
        <v>208</v>
      </c>
      <c r="H102" s="597" t="s">
        <v>146</v>
      </c>
      <c r="I102" s="598">
        <v>20</v>
      </c>
      <c r="J102" s="992">
        <v>400</v>
      </c>
      <c r="K102" s="124"/>
      <c r="L102" s="124"/>
      <c r="M102" s="248"/>
      <c r="N102" s="10"/>
      <c r="O102" s="11"/>
      <c r="P102" s="11"/>
      <c r="Q102" s="50"/>
      <c r="R102" s="124"/>
      <c r="S102" s="124"/>
      <c r="T102" s="31"/>
      <c r="U102" s="10"/>
      <c r="V102" s="6"/>
      <c r="W102" s="11"/>
      <c r="X102" s="53"/>
      <c r="Y102" s="124"/>
      <c r="Z102" s="31"/>
      <c r="AA102" s="10"/>
      <c r="AB102" s="11"/>
      <c r="AC102" s="11"/>
      <c r="AD102" s="53"/>
      <c r="AE102" s="124"/>
      <c r="AF102" s="248"/>
      <c r="AG102" s="13"/>
      <c r="AH102" s="13"/>
      <c r="AI102" s="13"/>
      <c r="AJ102" s="74"/>
      <c r="AK102" s="124"/>
      <c r="AL102" s="248"/>
      <c r="AM102" s="10"/>
      <c r="AN102" s="11"/>
      <c r="AO102" s="11"/>
      <c r="AP102" s="50"/>
      <c r="AQ102" s="67"/>
      <c r="AR102" s="50"/>
      <c r="AS102" s="50"/>
      <c r="AT102" s="63"/>
      <c r="AU102" s="12"/>
    </row>
    <row r="103" spans="1:47" s="3" customFormat="1" ht="12.75">
      <c r="A103" s="28"/>
      <c r="B103" s="29"/>
      <c r="C103" s="53"/>
      <c r="D103" s="124"/>
      <c r="E103" s="124"/>
      <c r="F103" s="31"/>
      <c r="G103" s="551" t="s">
        <v>185</v>
      </c>
      <c r="H103" s="552"/>
      <c r="I103" s="553"/>
      <c r="J103" s="554"/>
      <c r="K103" s="124"/>
      <c r="L103" s="124"/>
      <c r="M103" s="248"/>
      <c r="N103" s="10"/>
      <c r="O103" s="11"/>
      <c r="P103" s="11"/>
      <c r="Q103" s="50"/>
      <c r="R103" s="124"/>
      <c r="S103" s="124"/>
      <c r="T103" s="31"/>
      <c r="U103" s="10"/>
      <c r="V103" s="6"/>
      <c r="W103" s="11"/>
      <c r="X103" s="53"/>
      <c r="Y103" s="124"/>
      <c r="Z103" s="31"/>
      <c r="AA103" s="10"/>
      <c r="AB103" s="11"/>
      <c r="AC103" s="11"/>
      <c r="AD103" s="53"/>
      <c r="AE103" s="124"/>
      <c r="AF103" s="248"/>
      <c r="AG103" s="13"/>
      <c r="AH103" s="13"/>
      <c r="AI103" s="13"/>
      <c r="AJ103" s="74"/>
      <c r="AK103" s="124"/>
      <c r="AL103" s="248"/>
      <c r="AM103" s="10"/>
      <c r="AN103" s="11"/>
      <c r="AO103" s="11"/>
      <c r="AP103" s="50"/>
      <c r="AQ103" s="67"/>
      <c r="AR103" s="50"/>
      <c r="AS103" s="50"/>
      <c r="AT103" s="63"/>
      <c r="AU103" s="12"/>
    </row>
    <row r="104" spans="1:47" s="3" customFormat="1" ht="12.75">
      <c r="A104" s="28"/>
      <c r="B104" s="29"/>
      <c r="C104" s="53"/>
      <c r="D104" s="124"/>
      <c r="E104" s="124"/>
      <c r="F104" s="31"/>
      <c r="G104" s="551" t="s">
        <v>790</v>
      </c>
      <c r="H104" s="552" t="s">
        <v>411</v>
      </c>
      <c r="I104" s="553">
        <v>10</v>
      </c>
      <c r="J104" s="554">
        <v>150</v>
      </c>
      <c r="K104" s="124"/>
      <c r="L104" s="124"/>
      <c r="M104" s="248"/>
      <c r="N104" s="10"/>
      <c r="O104" s="11"/>
      <c r="P104" s="11"/>
      <c r="Q104" s="50"/>
      <c r="R104" s="124"/>
      <c r="S104" s="124"/>
      <c r="T104" s="31"/>
      <c r="U104" s="10"/>
      <c r="V104" s="6"/>
      <c r="W104" s="11"/>
      <c r="X104" s="53"/>
      <c r="Y104" s="124"/>
      <c r="Z104" s="31"/>
      <c r="AA104" s="10"/>
      <c r="AB104" s="11"/>
      <c r="AC104" s="11"/>
      <c r="AD104" s="53"/>
      <c r="AE104" s="124"/>
      <c r="AF104" s="248"/>
      <c r="AG104" s="13"/>
      <c r="AH104" s="13"/>
      <c r="AI104" s="13"/>
      <c r="AJ104" s="74"/>
      <c r="AK104" s="124"/>
      <c r="AL104" s="248"/>
      <c r="AM104" s="10"/>
      <c r="AN104" s="11"/>
      <c r="AO104" s="11"/>
      <c r="AP104" s="50"/>
      <c r="AQ104" s="67"/>
      <c r="AR104" s="50"/>
      <c r="AS104" s="50"/>
      <c r="AT104" s="63"/>
      <c r="AU104" s="12"/>
    </row>
    <row r="105" spans="1:47" s="3" customFormat="1" ht="12.75">
      <c r="A105" s="28"/>
      <c r="B105" s="29"/>
      <c r="C105" s="53"/>
      <c r="D105" s="124"/>
      <c r="E105" s="124"/>
      <c r="F105" s="31"/>
      <c r="G105" s="551" t="s">
        <v>393</v>
      </c>
      <c r="H105" s="552"/>
      <c r="I105" s="553"/>
      <c r="J105" s="554"/>
      <c r="K105" s="124"/>
      <c r="L105" s="124"/>
      <c r="M105" s="248"/>
      <c r="N105" s="10"/>
      <c r="O105" s="11"/>
      <c r="P105" s="11"/>
      <c r="Q105" s="50"/>
      <c r="R105" s="124"/>
      <c r="S105" s="124"/>
      <c r="T105" s="31"/>
      <c r="U105" s="10"/>
      <c r="V105" s="6"/>
      <c r="W105" s="11"/>
      <c r="X105" s="53"/>
      <c r="Y105" s="124"/>
      <c r="Z105" s="31"/>
      <c r="AA105" s="10"/>
      <c r="AB105" s="11"/>
      <c r="AC105" s="11"/>
      <c r="AD105" s="53"/>
      <c r="AE105" s="124"/>
      <c r="AF105" s="248"/>
      <c r="AG105" s="13"/>
      <c r="AH105" s="13"/>
      <c r="AI105" s="13"/>
      <c r="AJ105" s="74"/>
      <c r="AK105" s="124"/>
      <c r="AL105" s="248"/>
      <c r="AM105" s="10"/>
      <c r="AN105" s="11"/>
      <c r="AO105" s="11"/>
      <c r="AP105" s="50"/>
      <c r="AQ105" s="67"/>
      <c r="AR105" s="50"/>
      <c r="AS105" s="50"/>
      <c r="AT105" s="63"/>
      <c r="AU105" s="12"/>
    </row>
    <row r="106" spans="1:47" s="3" customFormat="1" ht="12.75">
      <c r="A106" s="28"/>
      <c r="B106" s="16"/>
      <c r="C106" s="56"/>
      <c r="D106" s="125"/>
      <c r="E106" s="125"/>
      <c r="F106" s="365"/>
      <c r="G106" s="568" t="s">
        <v>791</v>
      </c>
      <c r="H106" s="570" t="s">
        <v>411</v>
      </c>
      <c r="I106" s="569">
        <v>16</v>
      </c>
      <c r="J106" s="571">
        <v>150</v>
      </c>
      <c r="K106" s="125"/>
      <c r="L106" s="125"/>
      <c r="M106" s="532"/>
      <c r="N106" s="17"/>
      <c r="O106" s="19"/>
      <c r="P106" s="18"/>
      <c r="Q106" s="56"/>
      <c r="R106" s="125"/>
      <c r="S106" s="125"/>
      <c r="T106" s="365"/>
      <c r="U106" s="17"/>
      <c r="V106" s="18"/>
      <c r="W106" s="19"/>
      <c r="X106" s="56"/>
      <c r="Y106" s="125"/>
      <c r="Z106" s="365"/>
      <c r="AA106" s="17"/>
      <c r="AB106" s="19"/>
      <c r="AC106" s="19"/>
      <c r="AD106" s="56"/>
      <c r="AE106" s="125"/>
      <c r="AF106" s="532"/>
      <c r="AG106" s="21"/>
      <c r="AH106" s="21"/>
      <c r="AI106" s="21"/>
      <c r="AJ106" s="192"/>
      <c r="AK106" s="209"/>
      <c r="AL106" s="532"/>
      <c r="AM106" s="17"/>
      <c r="AN106" s="19"/>
      <c r="AO106" s="19"/>
      <c r="AP106" s="51"/>
      <c r="AQ106" s="92"/>
      <c r="AR106" s="51"/>
      <c r="AS106" s="51"/>
      <c r="AT106" s="64"/>
      <c r="AU106" s="20"/>
    </row>
    <row r="107" spans="1:47" s="3" customFormat="1" ht="12.75">
      <c r="A107" s="28"/>
      <c r="B107" s="29">
        <v>29</v>
      </c>
      <c r="C107" s="53" t="s">
        <v>148</v>
      </c>
      <c r="D107" s="284" t="s">
        <v>148</v>
      </c>
      <c r="E107" s="284"/>
      <c r="F107" s="115" t="s">
        <v>538</v>
      </c>
      <c r="G107" s="797" t="s">
        <v>382</v>
      </c>
      <c r="H107" s="798"/>
      <c r="I107" s="799"/>
      <c r="J107" s="800"/>
      <c r="K107" s="124"/>
      <c r="L107" s="124"/>
      <c r="M107" s="248"/>
      <c r="N107" s="10"/>
      <c r="O107" s="11"/>
      <c r="P107" s="6"/>
      <c r="Q107" s="53"/>
      <c r="R107" s="124"/>
      <c r="S107" s="124"/>
      <c r="T107" s="31"/>
      <c r="U107" s="10"/>
      <c r="V107" s="6"/>
      <c r="W107" s="11"/>
      <c r="X107" s="53"/>
      <c r="Y107" s="124"/>
      <c r="Z107" s="31"/>
      <c r="AA107" s="10"/>
      <c r="AB107" s="11"/>
      <c r="AC107" s="11"/>
      <c r="AD107" s="53"/>
      <c r="AE107" s="124"/>
      <c r="AF107" s="248"/>
      <c r="AG107" s="13"/>
      <c r="AH107" s="13"/>
      <c r="AI107" s="13"/>
      <c r="AJ107" s="74"/>
      <c r="AK107" s="124" t="s">
        <v>148</v>
      </c>
      <c r="AL107" s="248" t="s">
        <v>150</v>
      </c>
      <c r="AM107" s="10" t="s">
        <v>75</v>
      </c>
      <c r="AN107" s="11"/>
      <c r="AO107" s="11"/>
      <c r="AP107" s="6"/>
      <c r="AQ107" s="67"/>
      <c r="AR107" s="50"/>
      <c r="AS107" s="50"/>
      <c r="AT107" s="63"/>
      <c r="AU107" s="12"/>
    </row>
    <row r="108" spans="1:47" s="3" customFormat="1" ht="12.75">
      <c r="A108" s="28"/>
      <c r="B108" s="29"/>
      <c r="C108" s="53"/>
      <c r="D108" s="284"/>
      <c r="E108" s="284"/>
      <c r="F108" s="115" t="s">
        <v>268</v>
      </c>
      <c r="G108" s="797" t="s">
        <v>386</v>
      </c>
      <c r="H108" s="798" t="s">
        <v>145</v>
      </c>
      <c r="I108" s="799">
        <v>16</v>
      </c>
      <c r="J108" s="800">
        <v>750</v>
      </c>
      <c r="K108" s="124"/>
      <c r="L108" s="124"/>
      <c r="M108" s="248"/>
      <c r="N108" s="32"/>
      <c r="O108" s="11"/>
      <c r="P108" s="11"/>
      <c r="Q108" s="53"/>
      <c r="R108" s="124"/>
      <c r="S108" s="124"/>
      <c r="T108" s="31"/>
      <c r="U108" s="10"/>
      <c r="V108" s="6"/>
      <c r="W108" s="11"/>
      <c r="X108" s="53"/>
      <c r="Y108" s="124"/>
      <c r="Z108" s="31"/>
      <c r="AA108" s="10"/>
      <c r="AB108" s="11"/>
      <c r="AC108" s="11"/>
      <c r="AD108" s="53"/>
      <c r="AE108" s="124"/>
      <c r="AF108" s="248"/>
      <c r="AG108" s="13"/>
      <c r="AH108" s="13"/>
      <c r="AI108" s="13"/>
      <c r="AJ108" s="74"/>
      <c r="AK108" s="124"/>
      <c r="AL108" s="248"/>
      <c r="AM108" s="10" t="s">
        <v>81</v>
      </c>
      <c r="AN108" s="11"/>
      <c r="AO108" s="11"/>
      <c r="AP108" s="6"/>
      <c r="AQ108" s="67"/>
      <c r="AR108" s="50"/>
      <c r="AS108" s="50"/>
      <c r="AT108" s="63"/>
      <c r="AU108" s="12"/>
    </row>
    <row r="109" spans="1:47" s="3" customFormat="1" ht="12.75">
      <c r="A109" s="28"/>
      <c r="B109" s="29"/>
      <c r="C109" s="53"/>
      <c r="D109" s="124"/>
      <c r="E109" s="124"/>
      <c r="F109" s="31"/>
      <c r="G109" s="801" t="s">
        <v>82</v>
      </c>
      <c r="H109" s="802" t="s">
        <v>145</v>
      </c>
      <c r="I109" s="803">
        <v>16</v>
      </c>
      <c r="J109" s="804">
        <v>750</v>
      </c>
      <c r="K109" s="124"/>
      <c r="L109" s="124"/>
      <c r="M109" s="248"/>
      <c r="N109" s="32"/>
      <c r="O109" s="11"/>
      <c r="P109" s="11"/>
      <c r="Q109" s="53"/>
      <c r="R109" s="124"/>
      <c r="S109" s="124"/>
      <c r="T109" s="31"/>
      <c r="U109" s="10"/>
      <c r="V109" s="6"/>
      <c r="W109" s="11"/>
      <c r="X109" s="53"/>
      <c r="Y109" s="124"/>
      <c r="Z109" s="31"/>
      <c r="AA109" s="10"/>
      <c r="AB109" s="11"/>
      <c r="AC109" s="11"/>
      <c r="AD109" s="53"/>
      <c r="AE109" s="124"/>
      <c r="AF109" s="248"/>
      <c r="AG109" s="13"/>
      <c r="AH109" s="13"/>
      <c r="AI109" s="13"/>
      <c r="AJ109" s="74"/>
      <c r="AK109" s="124"/>
      <c r="AL109" s="248"/>
      <c r="AM109" s="10" t="s">
        <v>136</v>
      </c>
      <c r="AN109" s="11" t="s">
        <v>411</v>
      </c>
      <c r="AO109" s="11">
        <v>12</v>
      </c>
      <c r="AP109" s="50" t="s">
        <v>343</v>
      </c>
      <c r="AQ109" s="67"/>
      <c r="AR109" s="50"/>
      <c r="AS109" s="50"/>
      <c r="AT109" s="63"/>
      <c r="AU109" s="12"/>
    </row>
    <row r="110" spans="1:47" s="3" customFormat="1" ht="12.75">
      <c r="A110" s="28"/>
      <c r="B110" s="29"/>
      <c r="C110" s="53"/>
      <c r="D110" s="124"/>
      <c r="E110" s="124"/>
      <c r="F110" s="31"/>
      <c r="G110" s="583" t="s">
        <v>672</v>
      </c>
      <c r="H110" s="1512" t="s">
        <v>135</v>
      </c>
      <c r="I110" s="585">
        <v>32</v>
      </c>
      <c r="J110" s="780">
        <v>1250</v>
      </c>
      <c r="K110" s="124"/>
      <c r="L110" s="124"/>
      <c r="M110" s="248"/>
      <c r="N110" s="32"/>
      <c r="O110" s="11"/>
      <c r="P110" s="11"/>
      <c r="Q110" s="53"/>
      <c r="R110" s="124"/>
      <c r="S110" s="124"/>
      <c r="T110" s="31"/>
      <c r="U110" s="10"/>
      <c r="V110" s="6"/>
      <c r="W110" s="11"/>
      <c r="X110" s="53"/>
      <c r="Y110" s="124"/>
      <c r="Z110" s="31"/>
      <c r="AA110" s="10"/>
      <c r="AB110" s="11"/>
      <c r="AC110" s="11"/>
      <c r="AD110" s="53"/>
      <c r="AE110" s="124"/>
      <c r="AF110" s="248"/>
      <c r="AG110" s="13"/>
      <c r="AH110" s="13"/>
      <c r="AI110" s="13"/>
      <c r="AJ110" s="74"/>
      <c r="AK110" s="124"/>
      <c r="AL110" s="248"/>
      <c r="AM110" s="10" t="s">
        <v>159</v>
      </c>
      <c r="AN110" s="11"/>
      <c r="AO110" s="11"/>
      <c r="AP110" s="6"/>
      <c r="AQ110" s="67"/>
      <c r="AR110" s="50"/>
      <c r="AS110" s="50"/>
      <c r="AT110" s="63"/>
      <c r="AU110" s="12"/>
    </row>
    <row r="111" spans="1:47" s="3" customFormat="1" ht="12.75">
      <c r="A111" s="28"/>
      <c r="B111" s="29"/>
      <c r="C111" s="53"/>
      <c r="D111" s="124"/>
      <c r="E111" s="124"/>
      <c r="F111" s="31"/>
      <c r="G111" s="797" t="s">
        <v>192</v>
      </c>
      <c r="H111" s="798"/>
      <c r="I111" s="799"/>
      <c r="J111" s="800"/>
      <c r="K111" s="124"/>
      <c r="L111" s="124"/>
      <c r="M111" s="248"/>
      <c r="N111" s="32"/>
      <c r="O111" s="11"/>
      <c r="P111" s="11"/>
      <c r="Q111" s="53"/>
      <c r="R111" s="124"/>
      <c r="S111" s="124"/>
      <c r="T111" s="31"/>
      <c r="U111" s="10"/>
      <c r="V111" s="6"/>
      <c r="W111" s="11"/>
      <c r="X111" s="53"/>
      <c r="Y111" s="124"/>
      <c r="Z111" s="31"/>
      <c r="AA111" s="10"/>
      <c r="AB111" s="11"/>
      <c r="AC111" s="11"/>
      <c r="AD111" s="53"/>
      <c r="AE111" s="124"/>
      <c r="AF111" s="248"/>
      <c r="AG111" s="13"/>
      <c r="AH111" s="13"/>
      <c r="AI111" s="13"/>
      <c r="AJ111" s="74"/>
      <c r="AK111" s="124"/>
      <c r="AL111" s="248"/>
      <c r="AM111" s="10" t="s">
        <v>218</v>
      </c>
      <c r="AN111" s="11" t="s">
        <v>411</v>
      </c>
      <c r="AO111" s="11">
        <v>16</v>
      </c>
      <c r="AP111" s="50" t="s">
        <v>343</v>
      </c>
      <c r="AQ111" s="67"/>
      <c r="AR111" s="50"/>
      <c r="AS111" s="50"/>
      <c r="AT111" s="63"/>
      <c r="AU111" s="12"/>
    </row>
    <row r="112" spans="1:47" s="3" customFormat="1" ht="12.75">
      <c r="A112" s="28"/>
      <c r="B112" s="29"/>
      <c r="C112" s="53"/>
      <c r="D112" s="124"/>
      <c r="E112" s="124"/>
      <c r="F112" s="31"/>
      <c r="G112" s="797" t="s">
        <v>136</v>
      </c>
      <c r="H112" s="1513" t="s">
        <v>135</v>
      </c>
      <c r="I112" s="799">
        <v>12</v>
      </c>
      <c r="J112" s="800">
        <v>300</v>
      </c>
      <c r="K112" s="124"/>
      <c r="L112" s="124"/>
      <c r="M112" s="248"/>
      <c r="N112" s="32"/>
      <c r="O112" s="11"/>
      <c r="P112" s="6"/>
      <c r="Q112" s="53"/>
      <c r="R112" s="124"/>
      <c r="S112" s="124"/>
      <c r="T112" s="31"/>
      <c r="U112" s="10"/>
      <c r="V112" s="6"/>
      <c r="W112" s="11"/>
      <c r="X112" s="53"/>
      <c r="Y112" s="124"/>
      <c r="Z112" s="31"/>
      <c r="AA112" s="10"/>
      <c r="AB112" s="11"/>
      <c r="AC112" s="11"/>
      <c r="AD112" s="53"/>
      <c r="AE112" s="124"/>
      <c r="AF112" s="248"/>
      <c r="AG112" s="13"/>
      <c r="AH112" s="13"/>
      <c r="AI112" s="13"/>
      <c r="AJ112" s="74"/>
      <c r="AK112" s="124"/>
      <c r="AL112" s="248"/>
      <c r="AM112" s="10"/>
      <c r="AN112" s="11"/>
      <c r="AO112" s="11"/>
      <c r="AP112" s="50"/>
      <c r="AQ112" s="67"/>
      <c r="AR112" s="50"/>
      <c r="AS112" s="50"/>
      <c r="AT112" s="63"/>
      <c r="AU112" s="12"/>
    </row>
    <row r="113" spans="1:47" s="3" customFormat="1" ht="13.5" thickBot="1">
      <c r="A113" s="28"/>
      <c r="B113" s="185"/>
      <c r="C113" s="76"/>
      <c r="D113" s="126"/>
      <c r="E113" s="126"/>
      <c r="F113" s="366"/>
      <c r="G113" s="807" t="s">
        <v>387</v>
      </c>
      <c r="H113" s="2010" t="s">
        <v>135</v>
      </c>
      <c r="I113" s="809">
        <v>12</v>
      </c>
      <c r="J113" s="810">
        <v>300</v>
      </c>
      <c r="K113" s="126"/>
      <c r="L113" s="126"/>
      <c r="M113" s="533"/>
      <c r="N113" s="90"/>
      <c r="O113" s="79"/>
      <c r="P113" s="77"/>
      <c r="Q113" s="76"/>
      <c r="R113" s="126"/>
      <c r="S113" s="126"/>
      <c r="T113" s="366"/>
      <c r="U113" s="78"/>
      <c r="V113" s="77"/>
      <c r="W113" s="79"/>
      <c r="X113" s="76"/>
      <c r="Y113" s="126"/>
      <c r="Z113" s="366"/>
      <c r="AA113" s="78"/>
      <c r="AB113" s="79"/>
      <c r="AC113" s="79"/>
      <c r="AD113" s="76"/>
      <c r="AE113" s="126"/>
      <c r="AF113" s="533"/>
      <c r="AG113" s="81"/>
      <c r="AH113" s="81"/>
      <c r="AI113" s="81"/>
      <c r="AJ113" s="193"/>
      <c r="AK113" s="211"/>
      <c r="AL113" s="533"/>
      <c r="AM113" s="78" t="s">
        <v>80</v>
      </c>
      <c r="AN113" s="79" t="s">
        <v>410</v>
      </c>
      <c r="AO113" s="79">
        <v>14</v>
      </c>
      <c r="AP113" s="80" t="s">
        <v>343</v>
      </c>
      <c r="AQ113" s="87"/>
      <c r="AR113" s="80"/>
      <c r="AS113" s="80"/>
      <c r="AT113" s="83"/>
      <c r="AU113" s="84"/>
    </row>
    <row r="114" spans="1:47" s="3" customFormat="1" ht="13.5" thickTop="1">
      <c r="A114" s="8"/>
      <c r="B114" s="29">
        <v>30</v>
      </c>
      <c r="C114" s="53" t="s">
        <v>151</v>
      </c>
      <c r="D114" s="124"/>
      <c r="E114" s="124"/>
      <c r="F114" s="31"/>
      <c r="G114" s="10"/>
      <c r="H114" s="11"/>
      <c r="I114" s="6"/>
      <c r="J114" s="53"/>
      <c r="K114" s="124"/>
      <c r="L114" s="124"/>
      <c r="M114" s="248"/>
      <c r="N114" s="33"/>
      <c r="O114" s="11"/>
      <c r="P114" s="6"/>
      <c r="Q114" s="53"/>
      <c r="R114" s="124"/>
      <c r="S114" s="124"/>
      <c r="T114" s="31"/>
      <c r="U114" s="10"/>
      <c r="V114" s="6"/>
      <c r="W114" s="11"/>
      <c r="X114" s="53"/>
      <c r="Y114" s="124" t="s">
        <v>151</v>
      </c>
      <c r="Z114" s="31" t="s">
        <v>551</v>
      </c>
      <c r="AA114" s="10"/>
      <c r="AB114" s="11"/>
      <c r="AC114" s="11"/>
      <c r="AD114" s="53"/>
      <c r="AE114" s="124"/>
      <c r="AF114" s="248"/>
      <c r="AG114" s="13"/>
      <c r="AH114" s="13"/>
      <c r="AI114" s="13"/>
      <c r="AJ114" s="74"/>
      <c r="AK114" s="124"/>
      <c r="AL114" s="116"/>
      <c r="AM114" s="10"/>
      <c r="AO114" s="11"/>
      <c r="AP114" s="6"/>
      <c r="AQ114" s="67"/>
      <c r="AR114" s="50"/>
      <c r="AS114" s="50"/>
      <c r="AT114" s="63"/>
      <c r="AU114" s="12"/>
    </row>
    <row r="115" spans="1:47" s="3" customFormat="1" ht="12.75">
      <c r="A115" s="8"/>
      <c r="B115" s="9"/>
      <c r="C115" s="53"/>
      <c r="D115" s="124"/>
      <c r="E115" s="124"/>
      <c r="F115" s="31"/>
      <c r="G115" s="10"/>
      <c r="H115" s="11"/>
      <c r="I115" s="6"/>
      <c r="J115" s="53"/>
      <c r="K115" s="124"/>
      <c r="L115" s="124"/>
      <c r="M115" s="248"/>
      <c r="N115" s="33"/>
      <c r="O115" s="11"/>
      <c r="P115" s="6"/>
      <c r="Q115" s="53"/>
      <c r="R115" s="124"/>
      <c r="S115" s="124"/>
      <c r="T115" s="31"/>
      <c r="U115" s="10"/>
      <c r="V115" s="6"/>
      <c r="W115" s="11"/>
      <c r="X115" s="53"/>
      <c r="Y115" s="124"/>
      <c r="Z115" s="31"/>
      <c r="AA115" s="10"/>
      <c r="AB115" s="11"/>
      <c r="AC115" s="11"/>
      <c r="AD115" s="53"/>
      <c r="AE115" s="124"/>
      <c r="AF115" s="248"/>
      <c r="AG115" s="13"/>
      <c r="AH115" s="13"/>
      <c r="AI115" s="13"/>
      <c r="AJ115" s="74"/>
      <c r="AK115" s="124"/>
      <c r="AL115" s="116"/>
      <c r="AM115" s="10"/>
      <c r="AO115" s="11"/>
      <c r="AP115" s="6"/>
      <c r="AQ115" s="67"/>
      <c r="AR115" s="50"/>
      <c r="AS115" s="50"/>
      <c r="AT115" s="63"/>
      <c r="AU115" s="12"/>
    </row>
    <row r="116" spans="1:47" s="3" customFormat="1" ht="12.75">
      <c r="A116" s="45"/>
      <c r="B116" s="16"/>
      <c r="C116" s="56"/>
      <c r="D116" s="125"/>
      <c r="E116" s="125"/>
      <c r="F116" s="365"/>
      <c r="G116" s="17"/>
      <c r="H116" s="19"/>
      <c r="I116" s="18"/>
      <c r="J116" s="56"/>
      <c r="K116" s="125"/>
      <c r="L116" s="125"/>
      <c r="M116" s="532"/>
      <c r="N116" s="34"/>
      <c r="O116" s="19"/>
      <c r="P116" s="18"/>
      <c r="Q116" s="56"/>
      <c r="R116" s="125"/>
      <c r="S116" s="125"/>
      <c r="T116" s="365"/>
      <c r="U116" s="17"/>
      <c r="V116" s="18"/>
      <c r="W116" s="19"/>
      <c r="X116" s="56"/>
      <c r="Y116" s="125"/>
      <c r="Z116" s="365"/>
      <c r="AA116" s="17"/>
      <c r="AB116" s="19"/>
      <c r="AC116" s="19"/>
      <c r="AD116" s="56"/>
      <c r="AE116" s="125"/>
      <c r="AF116" s="532"/>
      <c r="AG116" s="21"/>
      <c r="AH116" s="21"/>
      <c r="AI116" s="21"/>
      <c r="AJ116" s="192"/>
      <c r="AK116" s="125"/>
      <c r="AL116" s="365"/>
      <c r="AM116" s="17"/>
      <c r="AN116" s="18"/>
      <c r="AO116" s="19"/>
      <c r="AP116" s="18"/>
      <c r="AQ116" s="92"/>
      <c r="AR116" s="51"/>
      <c r="AS116" s="51"/>
      <c r="AT116" s="64"/>
      <c r="AU116" s="20"/>
    </row>
    <row r="117" spans="1:47" s="3" customFormat="1" ht="12.75">
      <c r="A117" s="8"/>
      <c r="B117" s="538">
        <v>31</v>
      </c>
      <c r="C117" s="363" t="s">
        <v>134</v>
      </c>
      <c r="D117" s="284"/>
      <c r="E117" s="284"/>
      <c r="F117" s="115"/>
      <c r="G117" s="10"/>
      <c r="H117" s="11"/>
      <c r="I117" s="6"/>
      <c r="J117" s="53"/>
      <c r="K117" s="124" t="s">
        <v>134</v>
      </c>
      <c r="L117" s="124"/>
      <c r="M117" s="248" t="s">
        <v>152</v>
      </c>
      <c r="N117" s="33"/>
      <c r="O117" s="11"/>
      <c r="P117" s="6"/>
      <c r="Q117" s="53"/>
      <c r="R117" s="124"/>
      <c r="S117" s="124"/>
      <c r="T117" s="31"/>
      <c r="U117" s="10"/>
      <c r="V117" s="6"/>
      <c r="W117" s="11"/>
      <c r="X117" s="53"/>
      <c r="Y117" s="124"/>
      <c r="Z117" s="31"/>
      <c r="AA117" s="10"/>
      <c r="AB117" s="11"/>
      <c r="AC117" s="11"/>
      <c r="AD117" s="53"/>
      <c r="AE117" s="124"/>
      <c r="AF117" s="248"/>
      <c r="AG117" s="13"/>
      <c r="AH117" s="13"/>
      <c r="AI117" s="13"/>
      <c r="AJ117" s="74"/>
      <c r="AK117" s="124"/>
      <c r="AL117" s="116"/>
      <c r="AM117" s="10"/>
      <c r="AO117" s="11"/>
      <c r="AP117" s="6"/>
      <c r="AQ117" s="67"/>
      <c r="AR117" s="50"/>
      <c r="AS117" s="50"/>
      <c r="AT117" s="63"/>
      <c r="AU117" s="12"/>
    </row>
    <row r="118" spans="1:47" s="3" customFormat="1" ht="12.75">
      <c r="A118" s="8"/>
      <c r="B118" s="537"/>
      <c r="C118" s="363"/>
      <c r="D118" s="284"/>
      <c r="E118" s="284"/>
      <c r="F118" s="115"/>
      <c r="G118" s="10"/>
      <c r="H118" s="11"/>
      <c r="I118" s="6"/>
      <c r="J118" s="53"/>
      <c r="K118" s="124"/>
      <c r="L118" s="124"/>
      <c r="M118" s="248"/>
      <c r="N118" s="33"/>
      <c r="O118" s="11"/>
      <c r="P118" s="6"/>
      <c r="Q118" s="53"/>
      <c r="R118" s="124"/>
      <c r="S118" s="124"/>
      <c r="T118" s="31"/>
      <c r="U118" s="10"/>
      <c r="V118" s="6"/>
      <c r="W118" s="11"/>
      <c r="X118" s="53"/>
      <c r="Y118" s="124"/>
      <c r="Z118" s="31"/>
      <c r="AA118" s="10"/>
      <c r="AB118" s="11"/>
      <c r="AC118" s="11"/>
      <c r="AD118" s="53"/>
      <c r="AE118" s="124"/>
      <c r="AF118" s="248"/>
      <c r="AG118" s="13"/>
      <c r="AH118" s="13"/>
      <c r="AI118" s="13"/>
      <c r="AJ118" s="74"/>
      <c r="AK118" s="124"/>
      <c r="AL118" s="116"/>
      <c r="AM118" s="10"/>
      <c r="AO118" s="11"/>
      <c r="AP118" s="6"/>
      <c r="AQ118" s="67"/>
      <c r="AR118" s="50"/>
      <c r="AS118" s="50"/>
      <c r="AT118" s="63"/>
      <c r="AU118" s="12"/>
    </row>
    <row r="119" spans="1:47" s="18" customFormat="1" ht="12.75">
      <c r="A119" s="8"/>
      <c r="B119" s="783"/>
      <c r="C119" s="784"/>
      <c r="D119" s="786"/>
      <c r="E119" s="786"/>
      <c r="F119" s="678"/>
      <c r="G119" s="17"/>
      <c r="H119" s="19"/>
      <c r="J119" s="56"/>
      <c r="K119" s="125"/>
      <c r="L119" s="125"/>
      <c r="M119" s="532"/>
      <c r="N119" s="34"/>
      <c r="O119" s="19"/>
      <c r="Q119" s="56"/>
      <c r="R119" s="125"/>
      <c r="S119" s="125"/>
      <c r="T119" s="365"/>
      <c r="U119" s="17"/>
      <c r="W119" s="19"/>
      <c r="X119" s="56"/>
      <c r="Y119" s="125"/>
      <c r="Z119" s="365"/>
      <c r="AA119" s="17"/>
      <c r="AB119" s="19"/>
      <c r="AC119" s="19"/>
      <c r="AD119" s="56"/>
      <c r="AE119" s="125"/>
      <c r="AF119" s="532"/>
      <c r="AG119" s="21"/>
      <c r="AH119" s="21"/>
      <c r="AI119" s="21"/>
      <c r="AJ119" s="192"/>
      <c r="AK119" s="125"/>
      <c r="AL119" s="365"/>
      <c r="AM119" s="17"/>
      <c r="AO119" s="19"/>
      <c r="AQ119" s="92"/>
      <c r="AR119" s="51"/>
      <c r="AS119" s="51"/>
      <c r="AT119" s="64"/>
      <c r="AU119" s="20"/>
    </row>
    <row r="120" spans="1:47" s="3" customFormat="1" ht="12.75">
      <c r="A120" s="28"/>
      <c r="B120" s="14"/>
      <c r="C120" s="6"/>
      <c r="D120" s="124"/>
      <c r="E120" s="124"/>
      <c r="F120" s="31"/>
      <c r="G120" s="40"/>
      <c r="H120" s="6"/>
      <c r="I120" s="6"/>
      <c r="J120" s="6"/>
      <c r="K120" s="124"/>
      <c r="L120" s="124"/>
      <c r="M120" s="31"/>
      <c r="N120" s="22"/>
      <c r="O120" s="6"/>
      <c r="P120" s="6"/>
      <c r="Q120" s="6"/>
      <c r="R120" s="124"/>
      <c r="S120" s="124"/>
      <c r="T120" s="31"/>
      <c r="U120" s="40"/>
      <c r="V120" s="6"/>
      <c r="W120" s="6"/>
      <c r="X120" s="6"/>
      <c r="Y120" s="124"/>
      <c r="Z120" s="31"/>
      <c r="AA120" s="40"/>
      <c r="AB120" s="6"/>
      <c r="AC120" s="6"/>
      <c r="AD120" s="6"/>
      <c r="AE120" s="124"/>
      <c r="AF120" s="31"/>
      <c r="AG120" s="6"/>
      <c r="AH120" s="6"/>
      <c r="AI120" s="6"/>
      <c r="AJ120" s="74"/>
      <c r="AK120" s="124"/>
      <c r="AL120" s="31"/>
      <c r="AM120" s="40"/>
      <c r="AN120" s="6"/>
      <c r="AO120" s="6"/>
      <c r="AP120" s="6"/>
      <c r="AQ120" s="6"/>
      <c r="AR120" s="6"/>
      <c r="AS120" s="6"/>
      <c r="AT120" s="6"/>
      <c r="AU120" s="12"/>
    </row>
    <row r="121" spans="1:47" ht="12.75" customHeight="1">
      <c r="A121" s="159"/>
      <c r="B121" s="31"/>
      <c r="C121" s="236"/>
      <c r="D121" s="31"/>
      <c r="E121" s="31"/>
      <c r="F121" s="58"/>
      <c r="G121" s="39"/>
      <c r="H121" s="39"/>
      <c r="I121" s="31"/>
      <c r="J121" s="39"/>
      <c r="K121" s="127"/>
      <c r="L121" s="127"/>
      <c r="M121" s="39"/>
      <c r="O121" s="22"/>
      <c r="P121" s="4"/>
      <c r="Q121" s="1"/>
      <c r="R121" s="222"/>
      <c r="S121" s="222"/>
      <c r="T121" s="39"/>
      <c r="U121" s="22"/>
      <c r="V121" s="6"/>
      <c r="W121" s="22"/>
      <c r="X121" s="22"/>
      <c r="Y121" s="124"/>
      <c r="Z121" s="39"/>
      <c r="AA121" s="22"/>
      <c r="AB121" s="6"/>
      <c r="AC121" s="22"/>
      <c r="AD121" s="22"/>
      <c r="AE121" s="124"/>
      <c r="AF121" s="39"/>
      <c r="AG121" s="22"/>
      <c r="AH121" s="22"/>
      <c r="AI121" s="22"/>
      <c r="AJ121" s="70"/>
      <c r="AK121" s="124"/>
      <c r="AL121" s="39"/>
      <c r="AO121" s="22"/>
      <c r="AP121" s="22"/>
      <c r="AQ121" s="22"/>
      <c r="AR121" s="22"/>
      <c r="AS121" s="22"/>
      <c r="AT121" s="22"/>
      <c r="AU121" s="218" t="s">
        <v>375</v>
      </c>
    </row>
    <row r="122" spans="1:47" ht="12.75" customHeight="1">
      <c r="A122" s="159"/>
      <c r="B122" s="31"/>
      <c r="C122" s="236"/>
      <c r="D122" s="31"/>
      <c r="E122" s="31"/>
      <c r="F122" s="1141" t="s">
        <v>670</v>
      </c>
      <c r="G122" s="39"/>
      <c r="H122" s="39"/>
      <c r="I122" s="31"/>
      <c r="J122" s="39"/>
      <c r="K122" s="127"/>
      <c r="L122" s="127"/>
      <c r="M122" s="39"/>
      <c r="O122" s="22"/>
      <c r="P122" s="4"/>
      <c r="Q122" s="1"/>
      <c r="R122" s="222"/>
      <c r="S122" s="222"/>
      <c r="T122" s="39"/>
      <c r="U122" s="22"/>
      <c r="V122" s="6"/>
      <c r="W122" s="22"/>
      <c r="X122" s="22"/>
      <c r="Y122" s="124"/>
      <c r="Z122" s="39"/>
      <c r="AA122" s="22"/>
      <c r="AB122" s="6"/>
      <c r="AC122" s="22"/>
      <c r="AD122" s="22"/>
      <c r="AE122" s="124"/>
      <c r="AF122" s="39"/>
      <c r="AG122" s="22"/>
      <c r="AH122" s="22"/>
      <c r="AI122" s="22"/>
      <c r="AJ122" s="70"/>
      <c r="AK122" s="124"/>
      <c r="AL122" s="39"/>
      <c r="AO122" s="22"/>
      <c r="AP122" s="22"/>
      <c r="AQ122" s="22"/>
      <c r="AR122" s="22"/>
      <c r="AS122" s="22"/>
      <c r="AT122" s="22"/>
      <c r="AU122" s="218"/>
    </row>
    <row r="123" spans="1:47" ht="12.75" customHeight="1" thickBot="1">
      <c r="A123" s="27"/>
      <c r="B123" s="7"/>
      <c r="C123" s="237"/>
      <c r="D123" s="129"/>
      <c r="E123" s="129"/>
      <c r="F123" s="26"/>
      <c r="G123" s="7"/>
      <c r="H123" s="5"/>
      <c r="I123" s="7"/>
      <c r="J123" s="7"/>
      <c r="K123" s="129"/>
      <c r="L123" s="129"/>
      <c r="M123" s="26"/>
      <c r="N123" s="7"/>
      <c r="O123" s="7"/>
      <c r="P123" s="5"/>
      <c r="Q123" s="7"/>
      <c r="R123" s="129"/>
      <c r="S123" s="129"/>
      <c r="T123" s="26"/>
      <c r="U123" s="7"/>
      <c r="V123" s="5"/>
      <c r="W123" s="7"/>
      <c r="X123" s="7"/>
      <c r="Y123" s="129"/>
      <c r="Z123" s="26"/>
      <c r="AA123" s="7"/>
      <c r="AB123" s="5"/>
      <c r="AC123" s="7"/>
      <c r="AD123" s="7"/>
      <c r="AE123" s="129"/>
      <c r="AF123" s="26"/>
      <c r="AG123" s="7"/>
      <c r="AH123" s="7"/>
      <c r="AI123" s="7"/>
      <c r="AJ123" s="71"/>
      <c r="AK123" s="129"/>
      <c r="AL123" s="26"/>
      <c r="AM123" s="7"/>
      <c r="AN123" s="5"/>
      <c r="AO123" s="7"/>
      <c r="AP123" s="7"/>
      <c r="AQ123" s="7"/>
      <c r="AR123" s="7"/>
      <c r="AS123" s="7"/>
      <c r="AT123" s="7"/>
      <c r="AU123" s="25"/>
    </row>
    <row r="124" spans="1:41" ht="13.5" thickTop="1">
      <c r="A124" s="22"/>
      <c r="B124" s="22"/>
      <c r="C124" s="22"/>
      <c r="D124" s="124"/>
      <c r="E124" s="124"/>
      <c r="F124" s="39"/>
      <c r="G124" s="22"/>
      <c r="H124" s="6"/>
      <c r="I124" s="22"/>
      <c r="J124" s="22"/>
      <c r="K124" s="124"/>
      <c r="L124" s="124"/>
      <c r="M124" s="39"/>
      <c r="N124" s="22"/>
      <c r="O124" s="22"/>
      <c r="P124" s="6"/>
      <c r="Q124" s="22"/>
      <c r="R124" s="124"/>
      <c r="S124" s="124"/>
      <c r="T124" s="39"/>
      <c r="U124" s="22"/>
      <c r="V124" s="6"/>
      <c r="W124" s="22"/>
      <c r="X124" s="22"/>
      <c r="Y124" s="124"/>
      <c r="Z124" s="39"/>
      <c r="AA124" s="22"/>
      <c r="AB124" s="6"/>
      <c r="AC124" s="22"/>
      <c r="AD124" s="22"/>
      <c r="AE124" s="124"/>
      <c r="AF124" s="39"/>
      <c r="AG124" s="22"/>
      <c r="AH124" s="22"/>
      <c r="AI124" s="22"/>
      <c r="AJ124" s="22"/>
      <c r="AK124" s="124"/>
      <c r="AL124" s="39"/>
      <c r="AO124" s="22"/>
    </row>
    <row r="125" spans="10:47" ht="12.75">
      <c r="J125" s="107"/>
      <c r="K125" s="221"/>
      <c r="L125" s="221"/>
      <c r="M125" s="337"/>
      <c r="N125" s="107"/>
      <c r="O125" s="107"/>
      <c r="P125" s="108"/>
      <c r="Q125" s="107"/>
      <c r="R125" s="221"/>
      <c r="S125" s="221"/>
      <c r="T125" s="337"/>
      <c r="U125" s="107"/>
      <c r="V125" s="108"/>
      <c r="W125" s="107"/>
      <c r="X125" s="107"/>
      <c r="Y125" s="221"/>
      <c r="Z125" s="337"/>
      <c r="AA125" s="107"/>
      <c r="AB125" s="108"/>
      <c r="AC125" s="107"/>
      <c r="AD125" s="107"/>
      <c r="AE125" s="221"/>
      <c r="AF125" s="337"/>
      <c r="AG125" s="107"/>
      <c r="AH125" s="107"/>
      <c r="AI125" s="107"/>
      <c r="AJ125" s="107"/>
      <c r="AK125" s="221"/>
      <c r="AP125" s="107"/>
      <c r="AQ125" s="41"/>
      <c r="AR125" s="41"/>
      <c r="AS125" s="41"/>
      <c r="AT125" s="41"/>
      <c r="AU125" s="41"/>
    </row>
    <row r="126" spans="10:37" ht="12.75">
      <c r="J126" s="107"/>
      <c r="K126" s="221"/>
      <c r="L126" s="221"/>
      <c r="M126" s="337"/>
      <c r="N126" s="107"/>
      <c r="O126" s="107"/>
      <c r="P126" s="108"/>
      <c r="Q126" s="107"/>
      <c r="R126" s="221"/>
      <c r="S126" s="221"/>
      <c r="T126" s="337"/>
      <c r="U126" s="107"/>
      <c r="V126" s="108"/>
      <c r="W126" s="107"/>
      <c r="X126" s="107"/>
      <c r="Y126" s="221"/>
      <c r="Z126" s="337"/>
      <c r="AA126" s="107"/>
      <c r="AB126" s="108"/>
      <c r="AC126" s="107"/>
      <c r="AD126" s="107"/>
      <c r="AE126" s="221"/>
      <c r="AF126" s="337"/>
      <c r="AG126" s="107"/>
      <c r="AH126" s="107"/>
      <c r="AI126" s="107"/>
      <c r="AJ126" s="107"/>
      <c r="AK126" s="221"/>
    </row>
    <row r="157" spans="1:44" ht="12.75">
      <c r="A157" s="708"/>
      <c r="B157" s="708"/>
      <c r="C157" s="708"/>
      <c r="D157" s="709"/>
      <c r="E157" s="709"/>
      <c r="F157" s="710"/>
      <c r="G157" s="708"/>
      <c r="H157" s="711"/>
      <c r="I157" s="711"/>
      <c r="J157" s="711"/>
      <c r="K157" s="709"/>
      <c r="L157" s="709"/>
      <c r="M157" s="711"/>
      <c r="N157" s="709"/>
      <c r="O157" s="711"/>
      <c r="P157" s="711"/>
      <c r="Q157" s="711"/>
      <c r="R157" s="709"/>
      <c r="S157" s="709"/>
      <c r="T157" s="711"/>
      <c r="U157" s="709"/>
      <c r="V157" s="711"/>
      <c r="W157" s="711"/>
      <c r="X157" s="711"/>
      <c r="Y157" s="709"/>
      <c r="Z157" s="711"/>
      <c r="AA157" s="709"/>
      <c r="AB157" s="711"/>
      <c r="AC157" s="711"/>
      <c r="AD157" s="711"/>
      <c r="AE157" s="709"/>
      <c r="AF157" s="710"/>
      <c r="AG157" s="708"/>
      <c r="AH157" s="708"/>
      <c r="AI157" s="708"/>
      <c r="AJ157" s="758" t="s">
        <v>563</v>
      </c>
      <c r="AK157" s="709"/>
      <c r="AL157" s="710"/>
      <c r="AM157" s="708"/>
      <c r="AN157" s="709"/>
      <c r="AO157" s="708"/>
      <c r="AP157" s="708"/>
      <c r="AQ157" s="708"/>
      <c r="AR157" s="708"/>
    </row>
    <row r="158" spans="1:43" ht="12.75">
      <c r="A158" s="3"/>
      <c r="B158" s="3"/>
      <c r="C158" s="3"/>
      <c r="F158" s="116">
        <f aca="true" t="shared" si="0" ref="F158:F164">COUNTIF($D$5:$D$153,G158)</f>
        <v>0</v>
      </c>
      <c r="G158" s="3" t="s">
        <v>151</v>
      </c>
      <c r="I158" s="3"/>
      <c r="J158" s="216"/>
      <c r="M158" s="116">
        <f aca="true" t="shared" si="1" ref="M158:M164">COUNTIF($K$5:$K$153,N158)</f>
        <v>0</v>
      </c>
      <c r="N158" s="3" t="s">
        <v>151</v>
      </c>
      <c r="O158" s="3"/>
      <c r="Q158" s="3"/>
      <c r="T158" s="116">
        <f aca="true" t="shared" si="2" ref="T158:T164">COUNTIF($R$5:$R$153,U158)</f>
        <v>0</v>
      </c>
      <c r="U158" s="3" t="s">
        <v>151</v>
      </c>
      <c r="W158" s="3"/>
      <c r="X158" s="3"/>
      <c r="Z158" s="116">
        <f aca="true" t="shared" si="3" ref="Z158:Z164">COUNTIF($Y$5:$Y$153,AA158)</f>
        <v>2</v>
      </c>
      <c r="AA158" s="3" t="s">
        <v>151</v>
      </c>
      <c r="AC158" s="3"/>
      <c r="AD158" s="3"/>
      <c r="AF158" s="116">
        <f aca="true" t="shared" si="4" ref="AF158:AF164">COUNTIF($AE$5:$AE$153,AG158)</f>
        <v>3</v>
      </c>
      <c r="AG158" s="3" t="s">
        <v>151</v>
      </c>
      <c r="AH158" s="3"/>
      <c r="AI158" s="3"/>
      <c r="AJ158" s="757">
        <f>F158+M158+T158+Z158+AF158</f>
        <v>5</v>
      </c>
      <c r="AL158" s="116">
        <f aca="true" t="shared" si="5" ref="AL158:AL164">COUNTIF($AK$5:$AK$153,AM158)</f>
        <v>0</v>
      </c>
      <c r="AM158" s="3" t="s">
        <v>151</v>
      </c>
      <c r="AO158" s="3"/>
      <c r="AP158" s="3"/>
      <c r="AQ158" s="3"/>
    </row>
    <row r="159" spans="1:43" ht="12.75">
      <c r="A159" s="3"/>
      <c r="B159" s="3"/>
      <c r="C159" s="3"/>
      <c r="F159" s="116">
        <f t="shared" si="0"/>
        <v>0</v>
      </c>
      <c r="G159" s="3" t="s">
        <v>134</v>
      </c>
      <c r="I159" s="3"/>
      <c r="J159" s="216"/>
      <c r="M159" s="116">
        <f t="shared" si="1"/>
        <v>3</v>
      </c>
      <c r="N159" s="3" t="s">
        <v>134</v>
      </c>
      <c r="O159" s="3"/>
      <c r="Q159" s="3"/>
      <c r="T159" s="116">
        <f t="shared" si="2"/>
        <v>2</v>
      </c>
      <c r="U159" s="3" t="s">
        <v>134</v>
      </c>
      <c r="W159" s="3"/>
      <c r="X159" s="3"/>
      <c r="Z159" s="116">
        <f t="shared" si="3"/>
        <v>0</v>
      </c>
      <c r="AA159" s="3" t="s">
        <v>134</v>
      </c>
      <c r="AC159" s="3"/>
      <c r="AD159" s="3"/>
      <c r="AF159" s="116">
        <f t="shared" si="4"/>
        <v>0</v>
      </c>
      <c r="AG159" s="3" t="s">
        <v>134</v>
      </c>
      <c r="AH159" s="3"/>
      <c r="AI159" s="3"/>
      <c r="AJ159" s="757">
        <f aca="true" t="shared" si="6" ref="AJ159:AJ166">F159+M159+T159+Z159+AF159</f>
        <v>5</v>
      </c>
      <c r="AL159" s="116">
        <f t="shared" si="5"/>
        <v>0</v>
      </c>
      <c r="AM159" s="3" t="s">
        <v>134</v>
      </c>
      <c r="AO159" s="3"/>
      <c r="AP159" s="3"/>
      <c r="AQ159" s="3"/>
    </row>
    <row r="160" spans="1:43" ht="12.75">
      <c r="A160" s="3"/>
      <c r="B160" s="3"/>
      <c r="C160" s="3"/>
      <c r="F160" s="116">
        <f t="shared" si="0"/>
        <v>3</v>
      </c>
      <c r="G160" s="3" t="s">
        <v>137</v>
      </c>
      <c r="I160" s="3"/>
      <c r="J160" s="216"/>
      <c r="M160" s="116">
        <f t="shared" si="1"/>
        <v>1</v>
      </c>
      <c r="N160" s="3" t="s">
        <v>137</v>
      </c>
      <c r="O160" s="3"/>
      <c r="Q160" s="3"/>
      <c r="T160" s="116">
        <f t="shared" si="2"/>
        <v>0</v>
      </c>
      <c r="U160" s="3" t="s">
        <v>137</v>
      </c>
      <c r="W160" s="3"/>
      <c r="X160" s="3"/>
      <c r="Z160" s="116">
        <f t="shared" si="3"/>
        <v>0</v>
      </c>
      <c r="AA160" s="3" t="s">
        <v>137</v>
      </c>
      <c r="AC160" s="3"/>
      <c r="AD160" s="3"/>
      <c r="AF160" s="116">
        <f t="shared" si="4"/>
        <v>0</v>
      </c>
      <c r="AG160" s="3" t="s">
        <v>137</v>
      </c>
      <c r="AH160" s="3"/>
      <c r="AI160" s="3"/>
      <c r="AJ160" s="757">
        <f t="shared" si="6"/>
        <v>4</v>
      </c>
      <c r="AL160" s="116">
        <f t="shared" si="5"/>
        <v>0</v>
      </c>
      <c r="AM160" s="3" t="s">
        <v>137</v>
      </c>
      <c r="AO160" s="3"/>
      <c r="AP160" s="3"/>
      <c r="AQ160" s="3"/>
    </row>
    <row r="161" spans="1:43" ht="12.75">
      <c r="A161" s="3"/>
      <c r="B161" s="3"/>
      <c r="C161" s="3"/>
      <c r="F161" s="116">
        <f t="shared" si="0"/>
        <v>0</v>
      </c>
      <c r="G161" s="3" t="s">
        <v>140</v>
      </c>
      <c r="I161" s="3"/>
      <c r="J161" s="216"/>
      <c r="M161" s="116">
        <f t="shared" si="1"/>
        <v>0</v>
      </c>
      <c r="N161" s="3" t="s">
        <v>140</v>
      </c>
      <c r="O161" s="3"/>
      <c r="Q161" s="3"/>
      <c r="T161" s="116">
        <f t="shared" si="2"/>
        <v>4</v>
      </c>
      <c r="U161" s="3" t="s">
        <v>140</v>
      </c>
      <c r="W161" s="3"/>
      <c r="X161" s="3"/>
      <c r="Z161" s="116">
        <f t="shared" si="3"/>
        <v>0</v>
      </c>
      <c r="AA161" s="3" t="s">
        <v>140</v>
      </c>
      <c r="AC161" s="3"/>
      <c r="AD161" s="3"/>
      <c r="AF161" s="116">
        <f t="shared" si="4"/>
        <v>0</v>
      </c>
      <c r="AG161" s="3" t="s">
        <v>140</v>
      </c>
      <c r="AH161" s="3"/>
      <c r="AI161" s="3"/>
      <c r="AJ161" s="757">
        <f t="shared" si="6"/>
        <v>4</v>
      </c>
      <c r="AL161" s="116">
        <f t="shared" si="5"/>
        <v>0</v>
      </c>
      <c r="AM161" s="3" t="s">
        <v>140</v>
      </c>
      <c r="AO161" s="3"/>
      <c r="AP161" s="3"/>
      <c r="AQ161" s="3"/>
    </row>
    <row r="162" spans="1:43" ht="12.75">
      <c r="A162" s="3"/>
      <c r="B162" s="3"/>
      <c r="C162" s="3"/>
      <c r="F162" s="116">
        <f t="shared" si="0"/>
        <v>0</v>
      </c>
      <c r="G162" s="3" t="s">
        <v>142</v>
      </c>
      <c r="I162" s="3"/>
      <c r="J162" s="216"/>
      <c r="M162" s="116">
        <f t="shared" si="1"/>
        <v>0</v>
      </c>
      <c r="N162" s="3" t="s">
        <v>142</v>
      </c>
      <c r="O162" s="3"/>
      <c r="Q162" s="3"/>
      <c r="T162" s="116">
        <f t="shared" si="2"/>
        <v>0</v>
      </c>
      <c r="U162" s="3" t="s">
        <v>142</v>
      </c>
      <c r="W162" s="3"/>
      <c r="X162" s="3"/>
      <c r="Z162" s="116">
        <f t="shared" si="3"/>
        <v>4</v>
      </c>
      <c r="AA162" s="3" t="s">
        <v>142</v>
      </c>
      <c r="AC162" s="3"/>
      <c r="AD162" s="3"/>
      <c r="AF162" s="116">
        <f t="shared" si="4"/>
        <v>0</v>
      </c>
      <c r="AG162" s="3" t="s">
        <v>142</v>
      </c>
      <c r="AH162" s="3"/>
      <c r="AI162" s="3"/>
      <c r="AJ162" s="757">
        <f t="shared" si="6"/>
        <v>4</v>
      </c>
      <c r="AL162" s="116">
        <f t="shared" si="5"/>
        <v>0</v>
      </c>
      <c r="AM162" s="3" t="s">
        <v>142</v>
      </c>
      <c r="AO162" s="3"/>
      <c r="AP162" s="3"/>
      <c r="AQ162" s="3"/>
    </row>
    <row r="163" spans="1:43" ht="12.75">
      <c r="A163" s="3"/>
      <c r="B163" s="3"/>
      <c r="C163" s="3"/>
      <c r="F163" s="116">
        <f t="shared" si="0"/>
        <v>3</v>
      </c>
      <c r="G163" s="3" t="s">
        <v>144</v>
      </c>
      <c r="I163" s="3"/>
      <c r="J163" s="216"/>
      <c r="M163" s="116">
        <f t="shared" si="1"/>
        <v>3</v>
      </c>
      <c r="N163" s="3" t="s">
        <v>144</v>
      </c>
      <c r="O163" s="3"/>
      <c r="Q163" s="3"/>
      <c r="T163" s="116">
        <f t="shared" si="2"/>
        <v>2</v>
      </c>
      <c r="U163" s="3" t="s">
        <v>144</v>
      </c>
      <c r="W163" s="3"/>
      <c r="X163" s="3"/>
      <c r="Z163" s="116">
        <f t="shared" si="3"/>
        <v>0</v>
      </c>
      <c r="AA163" s="3" t="s">
        <v>144</v>
      </c>
      <c r="AC163" s="3"/>
      <c r="AD163" s="3"/>
      <c r="AF163" s="116">
        <f t="shared" si="4"/>
        <v>0</v>
      </c>
      <c r="AG163" s="3" t="s">
        <v>144</v>
      </c>
      <c r="AH163" s="3"/>
      <c r="AI163" s="3"/>
      <c r="AJ163" s="757">
        <f t="shared" si="6"/>
        <v>8</v>
      </c>
      <c r="AL163" s="116">
        <f t="shared" si="5"/>
        <v>5</v>
      </c>
      <c r="AM163" s="3" t="s">
        <v>144</v>
      </c>
      <c r="AO163" s="3"/>
      <c r="AP163" s="3"/>
      <c r="AQ163" s="3"/>
    </row>
    <row r="164" spans="1:43" ht="12.75">
      <c r="A164" s="3"/>
      <c r="B164" s="3"/>
      <c r="C164" s="3"/>
      <c r="F164" s="116">
        <f t="shared" si="0"/>
        <v>2</v>
      </c>
      <c r="G164" s="3" t="s">
        <v>148</v>
      </c>
      <c r="I164" s="3"/>
      <c r="J164" s="216"/>
      <c r="M164" s="116">
        <f t="shared" si="1"/>
        <v>0</v>
      </c>
      <c r="N164" s="3" t="s">
        <v>148</v>
      </c>
      <c r="O164" s="3"/>
      <c r="Q164" s="3"/>
      <c r="T164" s="116">
        <f t="shared" si="2"/>
        <v>3</v>
      </c>
      <c r="U164" s="3" t="s">
        <v>148</v>
      </c>
      <c r="W164" s="3"/>
      <c r="X164" s="3"/>
      <c r="Z164" s="116">
        <f t="shared" si="3"/>
        <v>0</v>
      </c>
      <c r="AA164" s="3" t="s">
        <v>148</v>
      </c>
      <c r="AC164" s="3"/>
      <c r="AD164" s="3"/>
      <c r="AF164" s="116">
        <f t="shared" si="4"/>
        <v>0</v>
      </c>
      <c r="AG164" s="3" t="s">
        <v>148</v>
      </c>
      <c r="AH164" s="3"/>
      <c r="AI164" s="3"/>
      <c r="AJ164" s="757">
        <f t="shared" si="6"/>
        <v>5</v>
      </c>
      <c r="AL164" s="116">
        <f t="shared" si="5"/>
        <v>4</v>
      </c>
      <c r="AM164" s="3" t="s">
        <v>148</v>
      </c>
      <c r="AO164" s="3"/>
      <c r="AP164" s="3"/>
      <c r="AQ164" s="3"/>
    </row>
    <row r="165" spans="1:43" ht="12.75">
      <c r="A165" s="3"/>
      <c r="B165" s="3"/>
      <c r="C165" s="3"/>
      <c r="F165" s="116"/>
      <c r="G165" s="3"/>
      <c r="I165" s="3"/>
      <c r="J165" s="216"/>
      <c r="M165" s="116"/>
      <c r="N165" s="3"/>
      <c r="O165" s="3"/>
      <c r="Q165" s="3"/>
      <c r="T165" s="116"/>
      <c r="U165" s="3"/>
      <c r="W165" s="3"/>
      <c r="X165" s="3"/>
      <c r="Z165" s="116"/>
      <c r="AA165" s="3"/>
      <c r="AC165" s="3"/>
      <c r="AD165" s="3"/>
      <c r="AF165" s="116"/>
      <c r="AG165" s="3"/>
      <c r="AH165" s="3"/>
      <c r="AI165" s="3"/>
      <c r="AJ165" s="3"/>
      <c r="AL165" s="116"/>
      <c r="AM165" s="3"/>
      <c r="AO165" s="3"/>
      <c r="AP165" s="3"/>
      <c r="AQ165" s="3"/>
    </row>
    <row r="166" spans="1:43" ht="12.75">
      <c r="A166" s="3"/>
      <c r="B166" s="3"/>
      <c r="C166" s="3"/>
      <c r="F166" s="721">
        <f>SUM(F158:F164)</f>
        <v>8</v>
      </c>
      <c r="G166" s="721" t="s">
        <v>291</v>
      </c>
      <c r="H166" s="721"/>
      <c r="I166" s="722"/>
      <c r="J166" s="721"/>
      <c r="K166" s="722"/>
      <c r="L166" s="722"/>
      <c r="M166" s="721">
        <f>SUM(M158:M164)</f>
        <v>7</v>
      </c>
      <c r="N166" s="721" t="s">
        <v>291</v>
      </c>
      <c r="O166" s="722"/>
      <c r="P166" s="722"/>
      <c r="Q166" s="722"/>
      <c r="R166" s="722"/>
      <c r="S166" s="722"/>
      <c r="T166" s="721">
        <f>SUM(T158:T164)</f>
        <v>11</v>
      </c>
      <c r="U166" s="721" t="s">
        <v>291</v>
      </c>
      <c r="V166" s="722"/>
      <c r="W166" s="722"/>
      <c r="X166" s="722"/>
      <c r="Y166" s="722"/>
      <c r="Z166" s="721">
        <f>SUM(Z158:Z164)</f>
        <v>6</v>
      </c>
      <c r="AA166" s="721" t="s">
        <v>291</v>
      </c>
      <c r="AB166" s="722"/>
      <c r="AC166" s="722"/>
      <c r="AD166" s="722"/>
      <c r="AE166" s="722"/>
      <c r="AF166" s="721">
        <f>SUM(AF158:AF164)</f>
        <v>3</v>
      </c>
      <c r="AG166" s="721" t="s">
        <v>291</v>
      </c>
      <c r="AH166" s="722"/>
      <c r="AI166" s="722"/>
      <c r="AJ166" s="757">
        <f t="shared" si="6"/>
        <v>35</v>
      </c>
      <c r="AK166" s="722"/>
      <c r="AL166" s="721">
        <f>SUM(AL158:AL164)</f>
        <v>9</v>
      </c>
      <c r="AM166" s="721" t="s">
        <v>291</v>
      </c>
      <c r="AO166" s="3"/>
      <c r="AP166" s="116">
        <f>F166+M166+T166+Z166+AF166+AL166</f>
        <v>44</v>
      </c>
      <c r="AQ166" s="116" t="s">
        <v>557</v>
      </c>
    </row>
    <row r="167" spans="1:43" ht="12.75">
      <c r="A167" s="3"/>
      <c r="B167" s="3"/>
      <c r="C167" s="3"/>
      <c r="F167" s="116"/>
      <c r="G167" s="3"/>
      <c r="I167" s="3"/>
      <c r="J167" s="3"/>
      <c r="M167" s="116"/>
      <c r="N167" s="3"/>
      <c r="O167" s="3"/>
      <c r="Q167" s="3"/>
      <c r="T167" s="116"/>
      <c r="U167" s="3"/>
      <c r="W167" s="3"/>
      <c r="X167" s="3"/>
      <c r="Z167" s="116"/>
      <c r="AA167" s="3"/>
      <c r="AC167" s="3"/>
      <c r="AD167" s="3"/>
      <c r="AF167" s="116"/>
      <c r="AG167" s="3"/>
      <c r="AH167" s="3"/>
      <c r="AI167" s="3"/>
      <c r="AJ167" s="3"/>
      <c r="AL167" s="116"/>
      <c r="AM167" s="3"/>
      <c r="AO167" s="3"/>
      <c r="AP167" s="3"/>
      <c r="AQ167" s="3"/>
    </row>
    <row r="168" spans="1:43" ht="12.75">
      <c r="A168" s="3"/>
      <c r="B168" s="3"/>
      <c r="C168" s="3"/>
      <c r="F168" s="116"/>
      <c r="G168" s="3"/>
      <c r="I168" s="3"/>
      <c r="J168" s="3"/>
      <c r="M168" s="116"/>
      <c r="N168" s="3"/>
      <c r="O168" s="3"/>
      <c r="Q168" s="3"/>
      <c r="T168" s="116"/>
      <c r="U168" s="3"/>
      <c r="W168" s="3"/>
      <c r="X168" s="3"/>
      <c r="Z168" s="116"/>
      <c r="AA168" s="3"/>
      <c r="AC168" s="3"/>
      <c r="AD168" s="3"/>
      <c r="AF168" s="116"/>
      <c r="AG168" s="3"/>
      <c r="AH168" s="3"/>
      <c r="AI168" s="3"/>
      <c r="AJ168" s="3"/>
      <c r="AL168" s="116"/>
      <c r="AM168" s="3"/>
      <c r="AO168" s="3"/>
      <c r="AP168" s="3"/>
      <c r="AQ168" s="3"/>
    </row>
    <row r="169" spans="1:43" ht="12.75">
      <c r="A169" s="3"/>
      <c r="B169" s="3"/>
      <c r="C169" s="3"/>
      <c r="F169" s="116"/>
      <c r="G169" s="3"/>
      <c r="I169" s="3"/>
      <c r="J169" s="3"/>
      <c r="M169" s="116"/>
      <c r="N169" s="3"/>
      <c r="O169" s="3"/>
      <c r="Q169" s="3"/>
      <c r="T169" s="116"/>
      <c r="U169" s="3"/>
      <c r="W169" s="3"/>
      <c r="X169" s="3"/>
      <c r="Z169" s="116"/>
      <c r="AA169" s="3"/>
      <c r="AC169" s="3"/>
      <c r="AD169" s="3"/>
      <c r="AF169" s="116"/>
      <c r="AG169" s="3"/>
      <c r="AH169" s="3"/>
      <c r="AI169" s="3"/>
      <c r="AJ169" s="3"/>
      <c r="AL169" s="116"/>
      <c r="AM169" s="3"/>
      <c r="AO169" s="3"/>
      <c r="AP169" s="3"/>
      <c r="AQ169" s="3"/>
    </row>
    <row r="170" spans="1:43" ht="12.75">
      <c r="A170" s="3"/>
      <c r="B170" s="3"/>
      <c r="C170" s="3"/>
      <c r="F170" s="116">
        <f>COUNTIF($F$5:$F$153,G170)</f>
        <v>0</v>
      </c>
      <c r="G170" s="116" t="s">
        <v>554</v>
      </c>
      <c r="I170" s="3"/>
      <c r="J170" s="108"/>
      <c r="K170" s="221"/>
      <c r="L170" s="221"/>
      <c r="M170" s="116">
        <f>COUNTIF($M$5:$M$153,N170)</f>
        <v>3</v>
      </c>
      <c r="N170" s="160" t="s">
        <v>152</v>
      </c>
      <c r="O170" s="108"/>
      <c r="P170" s="108"/>
      <c r="Q170" s="108"/>
      <c r="R170" s="221"/>
      <c r="S170" s="221"/>
      <c r="T170" s="116">
        <f>COUNTIF($T$5:$T$153,U170)</f>
        <v>2</v>
      </c>
      <c r="U170" s="160" t="s">
        <v>321</v>
      </c>
      <c r="V170" s="108"/>
      <c r="W170" s="108"/>
      <c r="X170" s="108"/>
      <c r="Y170" s="221"/>
      <c r="Z170" s="116">
        <f>COUNTIF($Z$5:$Z$153,AA170)</f>
        <v>3</v>
      </c>
      <c r="AA170" s="116" t="s">
        <v>551</v>
      </c>
      <c r="AC170" s="3"/>
      <c r="AD170" s="108"/>
      <c r="AE170" s="221"/>
      <c r="AF170" s="116">
        <f>COUNTIF($AF$5:$AF$153,AG170)</f>
        <v>3</v>
      </c>
      <c r="AG170" s="160" t="s">
        <v>315</v>
      </c>
      <c r="AH170" s="108"/>
      <c r="AI170" s="108"/>
      <c r="AJ170" s="108"/>
      <c r="AK170" s="221"/>
      <c r="AL170" s="116">
        <f>COUNTIF($AL$5:$AL$153,AM170)</f>
        <v>3</v>
      </c>
      <c r="AM170" s="3" t="s">
        <v>150</v>
      </c>
      <c r="AO170" s="3"/>
      <c r="AP170" s="3"/>
      <c r="AQ170" s="3"/>
    </row>
    <row r="171" spans="1:43" ht="12.75">
      <c r="A171" s="3"/>
      <c r="B171" s="3"/>
      <c r="C171" s="3"/>
      <c r="F171" s="116">
        <f>COUNTIF($F$5:$F$153,"GREY(P)")</f>
        <v>1</v>
      </c>
      <c r="G171" s="116" t="s">
        <v>555</v>
      </c>
      <c r="I171" s="3"/>
      <c r="J171" s="3"/>
      <c r="M171" s="116">
        <f>COUNTIF($M$5:$M$153,N171)</f>
        <v>0</v>
      </c>
      <c r="N171" s="116" t="s">
        <v>503</v>
      </c>
      <c r="O171" s="3"/>
      <c r="Q171" s="3"/>
      <c r="T171" s="116">
        <f>COUNTIF($T$5:$T$153,U171)</f>
        <v>3</v>
      </c>
      <c r="U171" s="116" t="s">
        <v>322</v>
      </c>
      <c r="W171" s="3"/>
      <c r="X171" s="3"/>
      <c r="Z171" s="116">
        <f>COUNTIF($Z$5:$Z$153,AA171)</f>
        <v>3</v>
      </c>
      <c r="AA171" s="116" t="s">
        <v>552</v>
      </c>
      <c r="AC171" s="3"/>
      <c r="AD171" s="3"/>
      <c r="AF171" s="116"/>
      <c r="AG171" s="3"/>
      <c r="AH171" s="3"/>
      <c r="AI171" s="3"/>
      <c r="AJ171" s="3"/>
      <c r="AL171" s="116">
        <f>COUNTIF($AL$5:$AL154,AM171)</f>
        <v>4</v>
      </c>
      <c r="AM171" s="3" t="s">
        <v>246</v>
      </c>
      <c r="AO171" s="3"/>
      <c r="AP171" s="3"/>
      <c r="AQ171" s="3"/>
    </row>
    <row r="172" spans="1:43" ht="12.75">
      <c r="A172" s="3"/>
      <c r="B172" s="3"/>
      <c r="C172" s="3"/>
      <c r="F172" s="116">
        <f>COUNTIF($F$5:$F$153,"GREY(T/P)")</f>
        <v>4</v>
      </c>
      <c r="G172" s="116" t="s">
        <v>556</v>
      </c>
      <c r="I172" s="3"/>
      <c r="J172" s="3"/>
      <c r="M172" s="116">
        <f>COUNTIF($M$5:$M$153,N172)</f>
        <v>4</v>
      </c>
      <c r="N172" s="116" t="s">
        <v>504</v>
      </c>
      <c r="O172" s="3"/>
      <c r="Q172" s="3"/>
      <c r="T172" s="116">
        <f>COUNTIF($T$5:$T$153,U172)</f>
        <v>2</v>
      </c>
      <c r="U172" s="116" t="s">
        <v>397</v>
      </c>
      <c r="W172" s="3"/>
      <c r="X172" s="3"/>
      <c r="Z172" s="116"/>
      <c r="AA172" s="3"/>
      <c r="AC172" s="3"/>
      <c r="AD172" s="3"/>
      <c r="AF172" s="116"/>
      <c r="AG172" s="3"/>
      <c r="AH172" s="3"/>
      <c r="AI172" s="3"/>
      <c r="AJ172" s="3"/>
      <c r="AL172" s="116">
        <f>COUNTIF($AL$5:$AL154,AM172)</f>
        <v>2</v>
      </c>
      <c r="AM172" s="3" t="s">
        <v>325</v>
      </c>
      <c r="AO172" s="3"/>
      <c r="AP172" s="3"/>
      <c r="AQ172" s="3"/>
    </row>
    <row r="173" spans="1:43" ht="12.75">
      <c r="A173" s="3"/>
      <c r="B173" s="3"/>
      <c r="C173" s="3"/>
      <c r="F173" s="116">
        <f>COUNTIF($F$5:$F$153,"SCOT")</f>
        <v>3</v>
      </c>
      <c r="G173" s="116" t="s">
        <v>149</v>
      </c>
      <c r="I173" s="3"/>
      <c r="J173" s="3"/>
      <c r="M173" s="116"/>
      <c r="N173" s="116"/>
      <c r="O173" s="3"/>
      <c r="Q173" s="3"/>
      <c r="T173" s="116">
        <f>COUNTIF($T$5:$T$153,U173)</f>
        <v>2</v>
      </c>
      <c r="U173" s="116" t="s">
        <v>396</v>
      </c>
      <c r="W173" s="3"/>
      <c r="X173" s="3"/>
      <c r="Z173" s="116"/>
      <c r="AA173" s="3"/>
      <c r="AC173" s="3"/>
      <c r="AD173" s="3"/>
      <c r="AF173" s="116"/>
      <c r="AG173" s="3"/>
      <c r="AH173" s="3"/>
      <c r="AI173" s="3"/>
      <c r="AJ173" s="3"/>
      <c r="AL173" s="116"/>
      <c r="AM173" s="3"/>
      <c r="AO173" s="3"/>
      <c r="AP173" s="3"/>
      <c r="AQ173" s="3"/>
    </row>
    <row r="174" spans="1:43" ht="12.75">
      <c r="A174" s="3"/>
      <c r="B174" s="3"/>
      <c r="C174" s="3"/>
      <c r="F174" s="116"/>
      <c r="G174" s="3"/>
      <c r="I174" s="3"/>
      <c r="J174" s="3"/>
      <c r="M174" s="116"/>
      <c r="N174" s="3"/>
      <c r="O174" s="3"/>
      <c r="Q174" s="3"/>
      <c r="T174" s="116">
        <f>COUNTIF($T$5:$T$153,U174)</f>
        <v>2</v>
      </c>
      <c r="U174" s="1464" t="s">
        <v>702</v>
      </c>
      <c r="W174" s="3"/>
      <c r="X174" s="3"/>
      <c r="Z174" s="116"/>
      <c r="AA174" s="3"/>
      <c r="AC174" s="3"/>
      <c r="AD174" s="3"/>
      <c r="AF174" s="116"/>
      <c r="AG174" s="3"/>
      <c r="AH174" s="3"/>
      <c r="AI174" s="3"/>
      <c r="AJ174" s="3"/>
      <c r="AL174" s="1211"/>
      <c r="AM174" s="119"/>
      <c r="AO174" s="3"/>
      <c r="AP174" s="3"/>
      <c r="AQ174" s="3"/>
    </row>
    <row r="175" spans="1:43" ht="12.75">
      <c r="A175" s="3"/>
      <c r="B175" s="3"/>
      <c r="C175" s="3"/>
      <c r="F175" s="116"/>
      <c r="G175" s="3"/>
      <c r="I175" s="3"/>
      <c r="J175" s="3"/>
      <c r="M175" s="116"/>
      <c r="N175" s="3"/>
      <c r="O175" s="3"/>
      <c r="Q175" s="3"/>
      <c r="T175" s="116"/>
      <c r="U175" s="116"/>
      <c r="W175" s="3"/>
      <c r="X175" s="3"/>
      <c r="Z175" s="116"/>
      <c r="AA175" s="3"/>
      <c r="AC175" s="3"/>
      <c r="AD175" s="3"/>
      <c r="AF175" s="116"/>
      <c r="AG175" s="3"/>
      <c r="AH175" s="3"/>
      <c r="AI175" s="3"/>
      <c r="AJ175" s="3"/>
      <c r="AL175" s="1211"/>
      <c r="AM175" s="119"/>
      <c r="AO175" s="3"/>
      <c r="AP175" s="3"/>
      <c r="AQ175" s="3"/>
    </row>
    <row r="176" spans="1:44" ht="12.75">
      <c r="A176" s="116"/>
      <c r="B176" s="116"/>
      <c r="C176" s="116"/>
      <c r="D176" s="222"/>
      <c r="E176" s="222"/>
      <c r="F176" s="721">
        <f>SUM(F170:F173)</f>
        <v>8</v>
      </c>
      <c r="G176" s="721" t="s">
        <v>291</v>
      </c>
      <c r="H176" s="721"/>
      <c r="I176" s="721"/>
      <c r="J176" s="721"/>
      <c r="K176" s="721"/>
      <c r="L176" s="721"/>
      <c r="M176" s="721">
        <f>SUM(M170:M173)</f>
        <v>7</v>
      </c>
      <c r="N176" s="721" t="s">
        <v>291</v>
      </c>
      <c r="O176" s="721"/>
      <c r="P176" s="721"/>
      <c r="Q176" s="721"/>
      <c r="R176" s="721"/>
      <c r="S176" s="721"/>
      <c r="T176" s="721">
        <f>SUM(T170:T174)</f>
        <v>11</v>
      </c>
      <c r="U176" s="721" t="s">
        <v>291</v>
      </c>
      <c r="V176" s="721"/>
      <c r="W176" s="721"/>
      <c r="X176" s="721"/>
      <c r="Y176" s="722"/>
      <c r="Z176" s="721">
        <f>SUM(Z170:Z173)</f>
        <v>6</v>
      </c>
      <c r="AA176" s="721" t="s">
        <v>291</v>
      </c>
      <c r="AB176" s="721"/>
      <c r="AC176" s="721"/>
      <c r="AD176" s="721"/>
      <c r="AE176" s="721"/>
      <c r="AF176" s="721">
        <f>SUM(AF170:AF173)</f>
        <v>3</v>
      </c>
      <c r="AG176" s="721" t="s">
        <v>291</v>
      </c>
      <c r="AH176" s="721"/>
      <c r="AI176" s="721"/>
      <c r="AJ176" s="721"/>
      <c r="AK176" s="721"/>
      <c r="AL176" s="721">
        <f>SUM(AL170:AL173)</f>
        <v>9</v>
      </c>
      <c r="AM176" s="721" t="s">
        <v>291</v>
      </c>
      <c r="AN176" s="116"/>
      <c r="AO176" s="116"/>
      <c r="AP176" s="116"/>
      <c r="AQ176" s="116"/>
      <c r="AR176" s="116"/>
    </row>
    <row r="177" spans="1:44" ht="12.75">
      <c r="A177" s="3"/>
      <c r="B177" s="3"/>
      <c r="C177" s="3"/>
      <c r="F177" s="116"/>
      <c r="G177" s="3"/>
      <c r="I177" s="3"/>
      <c r="J177" s="3"/>
      <c r="M177" s="116"/>
      <c r="N177" s="3"/>
      <c r="O177" s="3"/>
      <c r="Q177" s="3"/>
      <c r="T177" s="116"/>
      <c r="U177" s="3"/>
      <c r="W177" s="3"/>
      <c r="X177" s="3"/>
      <c r="Z177" s="116"/>
      <c r="AA177" s="3"/>
      <c r="AC177" s="3"/>
      <c r="AD177" s="3"/>
      <c r="AF177" s="116"/>
      <c r="AG177" s="3"/>
      <c r="AH177" s="3"/>
      <c r="AI177" s="3"/>
      <c r="AJ177" s="3"/>
      <c r="AL177" s="1211"/>
      <c r="AM177" s="119"/>
      <c r="AO177" s="3"/>
      <c r="AP177" s="3"/>
      <c r="AQ177" s="3"/>
      <c r="AR177" s="3"/>
    </row>
    <row r="178" spans="1:43" ht="12.75">
      <c r="A178" s="116"/>
      <c r="B178" s="116"/>
      <c r="C178" s="116"/>
      <c r="D178" s="222"/>
      <c r="E178" s="222"/>
      <c r="F178" s="723">
        <f>SUM($F$166-$F$188)</f>
        <v>8</v>
      </c>
      <c r="G178" s="723" t="s">
        <v>268</v>
      </c>
      <c r="H178" s="723"/>
      <c r="I178" s="723"/>
      <c r="J178" s="723"/>
      <c r="K178" s="723"/>
      <c r="L178" s="723"/>
      <c r="M178" s="723">
        <f>SUM($M$166-$M$188)</f>
        <v>7</v>
      </c>
      <c r="N178" s="723"/>
      <c r="O178" s="723"/>
      <c r="P178" s="723"/>
      <c r="Q178" s="723"/>
      <c r="R178" s="723"/>
      <c r="S178" s="723"/>
      <c r="T178" s="723">
        <f>SUM($T$166-$T$188)</f>
        <v>11</v>
      </c>
      <c r="U178" s="723" t="s">
        <v>558</v>
      </c>
      <c r="V178" s="723"/>
      <c r="W178" s="723"/>
      <c r="X178" s="723"/>
      <c r="Y178" s="746"/>
      <c r="Z178" s="723"/>
      <c r="AA178" s="723"/>
      <c r="AB178" s="723"/>
      <c r="AC178" s="723"/>
      <c r="AD178" s="723"/>
      <c r="AE178" s="723"/>
      <c r="AF178" s="723"/>
      <c r="AG178" s="723"/>
      <c r="AH178" s="723"/>
      <c r="AI178" s="723"/>
      <c r="AJ178" s="723"/>
      <c r="AK178" s="723"/>
      <c r="AL178" s="723"/>
      <c r="AM178" s="723"/>
      <c r="AO178" s="3"/>
      <c r="AP178" s="3"/>
      <c r="AQ178" s="3"/>
    </row>
    <row r="179" spans="1:43" ht="13.5" thickBot="1">
      <c r="A179" s="116"/>
      <c r="B179" s="116"/>
      <c r="C179" s="116"/>
      <c r="D179" s="222"/>
      <c r="E179" s="222"/>
      <c r="F179" s="116"/>
      <c r="G179" s="116"/>
      <c r="H179" s="116"/>
      <c r="I179" s="116"/>
      <c r="J179" s="116"/>
      <c r="K179" s="222"/>
      <c r="L179" s="222"/>
      <c r="M179" s="116"/>
      <c r="N179" s="116"/>
      <c r="O179" s="116"/>
      <c r="P179" s="116"/>
      <c r="Q179" s="116"/>
      <c r="R179" s="222"/>
      <c r="S179" s="222"/>
      <c r="T179" s="116"/>
      <c r="U179" s="116"/>
      <c r="V179" s="116"/>
      <c r="W179" s="116"/>
      <c r="X179" s="116"/>
      <c r="Z179" s="116"/>
      <c r="AA179" s="116"/>
      <c r="AB179" s="116"/>
      <c r="AC179" s="116"/>
      <c r="AD179" s="116"/>
      <c r="AE179" s="222"/>
      <c r="AF179" s="116"/>
      <c r="AG179" s="116"/>
      <c r="AH179" s="116"/>
      <c r="AI179" s="116"/>
      <c r="AJ179" s="758" t="s">
        <v>563</v>
      </c>
      <c r="AK179" s="222"/>
      <c r="AL179" s="116"/>
      <c r="AM179" s="116"/>
      <c r="AO179" s="3"/>
      <c r="AP179" s="116"/>
      <c r="AQ179" s="116"/>
    </row>
    <row r="180" spans="1:43" ht="12.75">
      <c r="A180" s="116"/>
      <c r="B180" s="116"/>
      <c r="C180" s="116"/>
      <c r="D180" s="222"/>
      <c r="E180" s="222"/>
      <c r="F180" s="116">
        <f>COUNTIF($E$5:$E$153,"Mon(night)")</f>
        <v>0</v>
      </c>
      <c r="G180" s="3" t="s">
        <v>151</v>
      </c>
      <c r="H180" s="116"/>
      <c r="I180" s="116"/>
      <c r="J180" s="116"/>
      <c r="K180" s="222"/>
      <c r="L180" s="222"/>
      <c r="M180" s="116"/>
      <c r="N180" s="3" t="s">
        <v>151</v>
      </c>
      <c r="O180" s="116"/>
      <c r="P180" s="116"/>
      <c r="Q180" s="116"/>
      <c r="R180" s="222"/>
      <c r="S180" s="222"/>
      <c r="T180" s="716">
        <f>COUNTIF($S$5:$S$154,"Mon(night)")</f>
        <v>0</v>
      </c>
      <c r="U180" s="6" t="s">
        <v>151</v>
      </c>
      <c r="V180" s="31"/>
      <c r="W180" s="31"/>
      <c r="X180" s="31"/>
      <c r="Y180" s="747"/>
      <c r="Z180" s="735">
        <f>COUNTIF($S$5:$S$153,"Mon(sand)")</f>
        <v>0</v>
      </c>
      <c r="AA180" s="214" t="s">
        <v>151</v>
      </c>
      <c r="AB180" s="735"/>
      <c r="AC180" s="735"/>
      <c r="AD180" s="735"/>
      <c r="AE180" s="734"/>
      <c r="AF180" s="735">
        <f>T158-T180</f>
        <v>0</v>
      </c>
      <c r="AG180" s="214" t="s">
        <v>151</v>
      </c>
      <c r="AH180" s="735"/>
      <c r="AI180" s="735"/>
      <c r="AJ180" s="757">
        <f>F180+T180</f>
        <v>0</v>
      </c>
      <c r="AK180" s="222"/>
      <c r="AL180" s="116"/>
      <c r="AM180" s="3" t="s">
        <v>151</v>
      </c>
      <c r="AO180" s="3"/>
      <c r="AP180" s="3"/>
      <c r="AQ180" s="3"/>
    </row>
    <row r="181" spans="1:43" ht="12.75">
      <c r="A181" s="116"/>
      <c r="B181" s="116"/>
      <c r="C181" s="116"/>
      <c r="D181" s="222"/>
      <c r="E181" s="222"/>
      <c r="F181" s="116">
        <f>COUNTIF($E$5:$E$153,"Tue(night)")</f>
        <v>0</v>
      </c>
      <c r="G181" s="3" t="s">
        <v>134</v>
      </c>
      <c r="H181" s="116"/>
      <c r="I181" s="116"/>
      <c r="J181" s="116"/>
      <c r="K181" s="222"/>
      <c r="L181" s="222"/>
      <c r="M181" s="116"/>
      <c r="N181" s="3" t="s">
        <v>134</v>
      </c>
      <c r="O181" s="116"/>
      <c r="P181" s="116"/>
      <c r="Q181" s="116"/>
      <c r="R181" s="222"/>
      <c r="S181" s="222"/>
      <c r="T181" s="716">
        <f>COUNTIF($S$5:$S$153,"Tue(night)")</f>
        <v>0</v>
      </c>
      <c r="U181" s="6" t="s">
        <v>134</v>
      </c>
      <c r="V181" s="31"/>
      <c r="W181" s="31"/>
      <c r="X181" s="31"/>
      <c r="Y181" s="124"/>
      <c r="Z181" s="31">
        <f>COUNTIF($S$5:$S$153,"Tue(sand)")</f>
        <v>0</v>
      </c>
      <c r="AA181" s="6" t="s">
        <v>134</v>
      </c>
      <c r="AB181" s="31"/>
      <c r="AC181" s="31"/>
      <c r="AD181" s="31"/>
      <c r="AE181" s="127"/>
      <c r="AF181" s="31">
        <f aca="true" t="shared" si="7" ref="AF181:AF186">T159-T181</f>
        <v>2</v>
      </c>
      <c r="AG181" s="6" t="s">
        <v>134</v>
      </c>
      <c r="AH181" s="31"/>
      <c r="AI181" s="31"/>
      <c r="AJ181" s="757">
        <f aca="true" t="shared" si="8" ref="AJ181:AJ186">F181+T181</f>
        <v>0</v>
      </c>
      <c r="AK181" s="222"/>
      <c r="AL181" s="116"/>
      <c r="AM181" s="3" t="s">
        <v>134</v>
      </c>
      <c r="AO181" s="3"/>
      <c r="AP181" s="3"/>
      <c r="AQ181" s="3"/>
    </row>
    <row r="182" spans="1:43" ht="12.75">
      <c r="A182" s="116"/>
      <c r="B182" s="116"/>
      <c r="C182" s="116"/>
      <c r="D182" s="222"/>
      <c r="E182" s="222"/>
      <c r="F182" s="116">
        <f>COUNTIF($E$5:$E$153,"Wed(night)")</f>
        <v>0</v>
      </c>
      <c r="G182" s="3" t="s">
        <v>137</v>
      </c>
      <c r="H182" s="116"/>
      <c r="I182" s="116"/>
      <c r="J182" s="116"/>
      <c r="K182" s="222"/>
      <c r="L182" s="222"/>
      <c r="M182" s="116"/>
      <c r="N182" s="3" t="s">
        <v>137</v>
      </c>
      <c r="O182" s="116"/>
      <c r="P182" s="116"/>
      <c r="Q182" s="116"/>
      <c r="R182" s="222"/>
      <c r="S182" s="222"/>
      <c r="T182" s="716">
        <f>COUNTIF($S$5:$S$153,"Wed(night)")</f>
        <v>0</v>
      </c>
      <c r="U182" s="6" t="s">
        <v>137</v>
      </c>
      <c r="V182" s="31"/>
      <c r="W182" s="31"/>
      <c r="X182" s="31"/>
      <c r="Y182" s="124"/>
      <c r="Z182" s="31">
        <f>COUNTIF($S$5:$S$153,"Wed(sand)")</f>
        <v>0</v>
      </c>
      <c r="AA182" s="6" t="s">
        <v>137</v>
      </c>
      <c r="AB182" s="31"/>
      <c r="AC182" s="31"/>
      <c r="AD182" s="31"/>
      <c r="AE182" s="127"/>
      <c r="AF182" s="31">
        <f t="shared" si="7"/>
        <v>0</v>
      </c>
      <c r="AG182" s="6" t="s">
        <v>137</v>
      </c>
      <c r="AH182" s="31"/>
      <c r="AI182" s="31"/>
      <c r="AJ182" s="757">
        <f t="shared" si="8"/>
        <v>0</v>
      </c>
      <c r="AK182" s="222"/>
      <c r="AL182" s="116"/>
      <c r="AM182" s="3" t="s">
        <v>137</v>
      </c>
      <c r="AO182" s="3"/>
      <c r="AP182" s="3"/>
      <c r="AQ182" s="3"/>
    </row>
    <row r="183" spans="1:43" ht="12.75">
      <c r="A183" s="116"/>
      <c r="B183" s="116"/>
      <c r="C183" s="116"/>
      <c r="D183" s="222"/>
      <c r="E183" s="222"/>
      <c r="F183" s="116">
        <f>COUNTIF($E$5:$E$153,"Thu(night)")</f>
        <v>0</v>
      </c>
      <c r="G183" s="3" t="s">
        <v>140</v>
      </c>
      <c r="H183" s="116"/>
      <c r="I183" s="116"/>
      <c r="J183" s="116"/>
      <c r="K183" s="222"/>
      <c r="L183" s="222"/>
      <c r="M183" s="116"/>
      <c r="N183" s="3" t="s">
        <v>140</v>
      </c>
      <c r="O183" s="116"/>
      <c r="P183" s="116"/>
      <c r="Q183" s="116"/>
      <c r="R183" s="222"/>
      <c r="S183" s="222"/>
      <c r="T183" s="716">
        <f>COUNTIF($S$5:$S$153,"Thu(night)")</f>
        <v>0</v>
      </c>
      <c r="U183" s="6" t="s">
        <v>140</v>
      </c>
      <c r="V183" s="31"/>
      <c r="W183" s="31"/>
      <c r="X183" s="31"/>
      <c r="Y183" s="124"/>
      <c r="Z183" s="31">
        <f>COUNTIF($S$5:$S$153,"Thu(sand)")</f>
        <v>0</v>
      </c>
      <c r="AA183" s="6" t="s">
        <v>140</v>
      </c>
      <c r="AB183" s="31"/>
      <c r="AC183" s="31"/>
      <c r="AD183" s="31"/>
      <c r="AE183" s="127"/>
      <c r="AF183" s="31">
        <f t="shared" si="7"/>
        <v>4</v>
      </c>
      <c r="AG183" s="6" t="s">
        <v>140</v>
      </c>
      <c r="AH183" s="31"/>
      <c r="AI183" s="31"/>
      <c r="AJ183" s="757">
        <f t="shared" si="8"/>
        <v>0</v>
      </c>
      <c r="AK183" s="222"/>
      <c r="AL183" s="116"/>
      <c r="AM183" s="3" t="s">
        <v>140</v>
      </c>
      <c r="AO183" s="3"/>
      <c r="AP183" s="3"/>
      <c r="AQ183" s="3"/>
    </row>
    <row r="184" spans="1:43" ht="12.75">
      <c r="A184" s="116"/>
      <c r="B184" s="116"/>
      <c r="C184" s="116"/>
      <c r="D184" s="222"/>
      <c r="E184" s="222"/>
      <c r="F184" s="116">
        <f>COUNTIF($E$5:$E$153,"Fri(night)")</f>
        <v>0</v>
      </c>
      <c r="G184" s="3" t="s">
        <v>142</v>
      </c>
      <c r="H184" s="116"/>
      <c r="I184" s="116"/>
      <c r="J184" s="116"/>
      <c r="K184" s="222"/>
      <c r="L184" s="222"/>
      <c r="M184" s="116"/>
      <c r="N184" s="3" t="s">
        <v>142</v>
      </c>
      <c r="O184" s="116"/>
      <c r="P184" s="116"/>
      <c r="Q184" s="116"/>
      <c r="R184" s="222"/>
      <c r="S184" s="222"/>
      <c r="T184" s="716">
        <f>COUNTIF($S$5:$S$153,"Fri(night)")</f>
        <v>0</v>
      </c>
      <c r="U184" s="6" t="s">
        <v>142</v>
      </c>
      <c r="V184" s="31"/>
      <c r="W184" s="31"/>
      <c r="X184" s="31"/>
      <c r="Y184" s="124"/>
      <c r="Z184" s="31">
        <f>COUNTIF($S$5:$S$153,"Fri(sand)")</f>
        <v>0</v>
      </c>
      <c r="AA184" s="6" t="s">
        <v>142</v>
      </c>
      <c r="AB184" s="31"/>
      <c r="AC184" s="31"/>
      <c r="AD184" s="31"/>
      <c r="AE184" s="127"/>
      <c r="AF184" s="31">
        <f t="shared" si="7"/>
        <v>0</v>
      </c>
      <c r="AG184" s="6" t="s">
        <v>142</v>
      </c>
      <c r="AH184" s="31"/>
      <c r="AI184" s="31"/>
      <c r="AJ184" s="757">
        <f t="shared" si="8"/>
        <v>0</v>
      </c>
      <c r="AK184" s="222"/>
      <c r="AL184" s="116"/>
      <c r="AM184" s="3" t="s">
        <v>142</v>
      </c>
      <c r="AO184" s="3"/>
      <c r="AP184" s="3"/>
      <c r="AQ184" s="3"/>
    </row>
    <row r="185" spans="1:43" ht="12.75">
      <c r="A185" s="116"/>
      <c r="B185" s="116"/>
      <c r="C185" s="116"/>
      <c r="D185" s="222"/>
      <c r="E185" s="222"/>
      <c r="F185" s="116">
        <f>COUNTIF($E$5:$E$153,"Sat(night)")</f>
        <v>0</v>
      </c>
      <c r="G185" s="3" t="s">
        <v>144</v>
      </c>
      <c r="H185" s="116"/>
      <c r="I185" s="116"/>
      <c r="J185" s="116"/>
      <c r="K185" s="222"/>
      <c r="L185" s="222"/>
      <c r="M185" s="116"/>
      <c r="N185" s="3" t="s">
        <v>144</v>
      </c>
      <c r="O185" s="116"/>
      <c r="P185" s="116"/>
      <c r="Q185" s="116"/>
      <c r="R185" s="222"/>
      <c r="S185" s="222"/>
      <c r="T185" s="716">
        <f>COUNTIF($S$5:$S$153,"Sat(night)")</f>
        <v>0</v>
      </c>
      <c r="U185" s="6" t="s">
        <v>144</v>
      </c>
      <c r="V185" s="31"/>
      <c r="W185" s="31"/>
      <c r="X185" s="31"/>
      <c r="Y185" s="124"/>
      <c r="Z185" s="31">
        <f>COUNTIF($S$5:$S$153,"Sat(sand)")</f>
        <v>0</v>
      </c>
      <c r="AA185" s="6" t="s">
        <v>144</v>
      </c>
      <c r="AB185" s="31"/>
      <c r="AC185" s="31"/>
      <c r="AD185" s="31"/>
      <c r="AE185" s="127"/>
      <c r="AF185" s="31">
        <f t="shared" si="7"/>
        <v>2</v>
      </c>
      <c r="AG185" s="6" t="s">
        <v>144</v>
      </c>
      <c r="AH185" s="31"/>
      <c r="AI185" s="31"/>
      <c r="AJ185" s="757">
        <f t="shared" si="8"/>
        <v>0</v>
      </c>
      <c r="AK185" s="222"/>
      <c r="AL185" s="116"/>
      <c r="AM185" s="3" t="s">
        <v>144</v>
      </c>
      <c r="AO185" s="3"/>
      <c r="AP185" s="3"/>
      <c r="AQ185" s="3"/>
    </row>
    <row r="186" spans="1:43" ht="12.75">
      <c r="A186" s="116"/>
      <c r="B186" s="116"/>
      <c r="C186" s="116"/>
      <c r="D186" s="222"/>
      <c r="E186" s="222"/>
      <c r="F186" s="116">
        <f>COUNTIF($E$5:$E$153,"Sun(night)")</f>
        <v>0</v>
      </c>
      <c r="G186" s="3" t="s">
        <v>148</v>
      </c>
      <c r="H186" s="116"/>
      <c r="I186" s="116"/>
      <c r="J186" s="116"/>
      <c r="K186" s="222"/>
      <c r="L186" s="222"/>
      <c r="M186" s="116"/>
      <c r="N186" s="3" t="s">
        <v>148</v>
      </c>
      <c r="O186" s="116"/>
      <c r="P186" s="116"/>
      <c r="Q186" s="116"/>
      <c r="R186" s="222"/>
      <c r="S186" s="222"/>
      <c r="T186" s="716">
        <f>COUNTIF($S$5:$S$153,"Sun(night)")</f>
        <v>0</v>
      </c>
      <c r="U186" s="6" t="s">
        <v>148</v>
      </c>
      <c r="V186" s="31"/>
      <c r="W186" s="31"/>
      <c r="X186" s="31"/>
      <c r="Y186" s="124"/>
      <c r="Z186" s="31">
        <f>COUNTIF($S$5:$S$153,"Sun(sand)")</f>
        <v>0</v>
      </c>
      <c r="AA186" s="6" t="s">
        <v>148</v>
      </c>
      <c r="AB186" s="31"/>
      <c r="AC186" s="31"/>
      <c r="AD186" s="31"/>
      <c r="AE186" s="127"/>
      <c r="AF186" s="31">
        <f t="shared" si="7"/>
        <v>3</v>
      </c>
      <c r="AG186" s="6" t="s">
        <v>148</v>
      </c>
      <c r="AH186" s="31"/>
      <c r="AI186" s="31"/>
      <c r="AJ186" s="757">
        <f t="shared" si="8"/>
        <v>0</v>
      </c>
      <c r="AK186" s="222"/>
      <c r="AL186" s="116"/>
      <c r="AM186" s="3" t="s">
        <v>148</v>
      </c>
      <c r="AO186" s="3"/>
      <c r="AP186" s="3"/>
      <c r="AQ186" s="3"/>
    </row>
    <row r="187" spans="1:43" ht="12.75">
      <c r="A187" s="116"/>
      <c r="B187" s="116"/>
      <c r="C187" s="116"/>
      <c r="D187" s="222"/>
      <c r="E187" s="222"/>
      <c r="F187" s="116"/>
      <c r="G187" s="116"/>
      <c r="H187" s="116"/>
      <c r="I187" s="116"/>
      <c r="J187" s="116"/>
      <c r="K187" s="222"/>
      <c r="L187" s="222"/>
      <c r="M187" s="116"/>
      <c r="N187" s="116"/>
      <c r="O187" s="116"/>
      <c r="P187" s="116"/>
      <c r="Q187" s="116"/>
      <c r="R187" s="222"/>
      <c r="S187" s="222"/>
      <c r="T187" s="716"/>
      <c r="U187" s="31"/>
      <c r="V187" s="31"/>
      <c r="W187" s="31"/>
      <c r="X187" s="31"/>
      <c r="Y187" s="124"/>
      <c r="Z187" s="31"/>
      <c r="AA187" s="31"/>
      <c r="AB187" s="31"/>
      <c r="AC187" s="31"/>
      <c r="AD187" s="31"/>
      <c r="AE187" s="127"/>
      <c r="AF187" s="31"/>
      <c r="AG187" s="31"/>
      <c r="AH187" s="31"/>
      <c r="AI187" s="31"/>
      <c r="AJ187" s="153"/>
      <c r="AK187" s="222"/>
      <c r="AL187" s="116"/>
      <c r="AM187" s="116"/>
      <c r="AO187" s="3"/>
      <c r="AP187" s="3"/>
      <c r="AQ187" s="3"/>
    </row>
    <row r="188" spans="1:43" ht="12.75">
      <c r="A188" s="3"/>
      <c r="B188" s="3"/>
      <c r="C188" s="3"/>
      <c r="F188" s="724">
        <f>COUNTIF($F$5:$F$147,"(night)")</f>
        <v>0</v>
      </c>
      <c r="G188" s="724" t="s">
        <v>269</v>
      </c>
      <c r="H188" s="724"/>
      <c r="I188" s="724"/>
      <c r="J188" s="724"/>
      <c r="K188" s="724"/>
      <c r="L188" s="724"/>
      <c r="M188" s="724">
        <f>COUNTIF($F$5:$F$147,N188)</f>
        <v>0</v>
      </c>
      <c r="N188" s="724"/>
      <c r="O188" s="724"/>
      <c r="P188" s="724"/>
      <c r="Q188" s="724"/>
      <c r="R188" s="724"/>
      <c r="S188" s="724"/>
      <c r="T188" s="736">
        <f>COUNTIF($T$5:$T$147,U188)</f>
        <v>0</v>
      </c>
      <c r="U188" s="737" t="s">
        <v>269</v>
      </c>
      <c r="V188" s="738"/>
      <c r="W188" s="738"/>
      <c r="X188" s="738"/>
      <c r="Y188" s="738"/>
      <c r="Z188" s="737">
        <f>Z180+Z181+Z182+Z183+Z184+Z185+Z186</f>
        <v>0</v>
      </c>
      <c r="AA188" s="737" t="s">
        <v>560</v>
      </c>
      <c r="AB188" s="738"/>
      <c r="AC188" s="738"/>
      <c r="AD188" s="738"/>
      <c r="AE188" s="738"/>
      <c r="AF188" s="737">
        <f>AF180+AF181+AF182+AF183+AF184+AF185+AF186</f>
        <v>11</v>
      </c>
      <c r="AG188" s="737" t="s">
        <v>561</v>
      </c>
      <c r="AH188" s="738"/>
      <c r="AI188" s="738"/>
      <c r="AJ188" s="757">
        <f>SUM(AJ180:AJ186)</f>
        <v>0</v>
      </c>
      <c r="AK188" s="725"/>
      <c r="AL188" s="724"/>
      <c r="AM188" s="725"/>
      <c r="AO188" s="3"/>
      <c r="AP188" s="3"/>
      <c r="AQ188" s="3"/>
    </row>
    <row r="189" spans="1:43" ht="12.75">
      <c r="A189" s="3"/>
      <c r="B189" s="3"/>
      <c r="C189" s="3"/>
      <c r="F189" s="116"/>
      <c r="G189" s="3"/>
      <c r="I189" s="3"/>
      <c r="J189" s="3"/>
      <c r="M189" s="116"/>
      <c r="N189" s="3"/>
      <c r="O189" s="3"/>
      <c r="Q189" s="3"/>
      <c r="T189" s="716"/>
      <c r="U189" s="6"/>
      <c r="V189" s="6"/>
      <c r="W189" s="6"/>
      <c r="X189" s="6"/>
      <c r="Y189" s="124"/>
      <c r="Z189" s="31"/>
      <c r="AA189" s="6"/>
      <c r="AB189" s="6"/>
      <c r="AC189" s="6"/>
      <c r="AD189" s="6"/>
      <c r="AE189" s="124"/>
      <c r="AF189" s="31"/>
      <c r="AG189" s="6"/>
      <c r="AH189" s="6"/>
      <c r="AI189" s="6"/>
      <c r="AJ189" s="50"/>
      <c r="AL189" s="116"/>
      <c r="AM189" s="3"/>
      <c r="AO189" s="3"/>
      <c r="AP189" s="3"/>
      <c r="AQ189" s="3"/>
    </row>
    <row r="190" spans="1:43" ht="13.5" thickBot="1">
      <c r="A190" s="3"/>
      <c r="B190" s="3"/>
      <c r="C190" s="3"/>
      <c r="F190" s="721">
        <f>SUM(F178:F186)</f>
        <v>8</v>
      </c>
      <c r="G190" s="721" t="s">
        <v>291</v>
      </c>
      <c r="H190" s="721"/>
      <c r="I190" s="721"/>
      <c r="J190" s="721"/>
      <c r="K190" s="721"/>
      <c r="L190" s="721"/>
      <c r="M190" s="721">
        <f>SUM(M178:M186)</f>
        <v>7</v>
      </c>
      <c r="N190" s="721" t="s">
        <v>291</v>
      </c>
      <c r="O190" s="721"/>
      <c r="P190" s="721"/>
      <c r="Q190" s="721"/>
      <c r="R190" s="721"/>
      <c r="S190" s="721"/>
      <c r="T190" s="739">
        <f>SUM(T178:T186)</f>
        <v>11</v>
      </c>
      <c r="U190" s="740" t="s">
        <v>291</v>
      </c>
      <c r="V190" s="740"/>
      <c r="W190" s="740"/>
      <c r="X190" s="740"/>
      <c r="Y190" s="748"/>
      <c r="Z190" s="740">
        <f>Z188+AF188</f>
        <v>11</v>
      </c>
      <c r="AA190" s="740"/>
      <c r="AB190" s="740"/>
      <c r="AC190" s="740"/>
      <c r="AD190" s="740"/>
      <c r="AE190" s="740"/>
      <c r="AF190" s="740"/>
      <c r="AG190" s="740"/>
      <c r="AH190" s="740"/>
      <c r="AI190" s="740"/>
      <c r="AJ190" s="741"/>
      <c r="AK190" s="721"/>
      <c r="AL190" s="721"/>
      <c r="AM190" s="721"/>
      <c r="AO190" s="3"/>
      <c r="AP190" s="3"/>
      <c r="AQ190" s="3"/>
    </row>
    <row r="191" spans="1:43" ht="12.75">
      <c r="A191" s="3"/>
      <c r="B191" s="3"/>
      <c r="C191" s="3"/>
      <c r="F191" s="116"/>
      <c r="G191" s="3"/>
      <c r="I191" s="3"/>
      <c r="J191" s="3"/>
      <c r="M191" s="116"/>
      <c r="N191" s="3"/>
      <c r="O191" s="3"/>
      <c r="Q191" s="3"/>
      <c r="T191" s="116"/>
      <c r="U191" s="3"/>
      <c r="W191" s="3"/>
      <c r="X191" s="3"/>
      <c r="Z191" s="116"/>
      <c r="AA191" s="3"/>
      <c r="AC191" s="3"/>
      <c r="AD191" s="3"/>
      <c r="AF191" s="116"/>
      <c r="AG191" s="3"/>
      <c r="AH191" s="3"/>
      <c r="AI191" s="3"/>
      <c r="AJ191" s="3"/>
      <c r="AL191" s="116"/>
      <c r="AM191" s="3"/>
      <c r="AO191" s="3"/>
      <c r="AP191" s="3"/>
      <c r="AQ191" s="3"/>
    </row>
    <row r="192" spans="1:43" ht="12.75">
      <c r="A192" s="3"/>
      <c r="B192" s="3"/>
      <c r="C192" s="3"/>
      <c r="F192" s="116"/>
      <c r="G192" s="3"/>
      <c r="I192" s="3"/>
      <c r="J192" s="3"/>
      <c r="M192" s="116"/>
      <c r="N192" s="3"/>
      <c r="O192" s="3"/>
      <c r="Q192" s="3"/>
      <c r="T192" s="116"/>
      <c r="U192" s="3"/>
      <c r="W192" s="3"/>
      <c r="X192" s="3"/>
      <c r="Z192" s="116"/>
      <c r="AA192" s="3"/>
      <c r="AC192" s="3"/>
      <c r="AD192" s="3"/>
      <c r="AF192" s="116"/>
      <c r="AG192" s="3"/>
      <c r="AH192" s="3"/>
      <c r="AI192" s="3"/>
      <c r="AJ192" s="3"/>
      <c r="AL192" s="116"/>
      <c r="AM192" s="3"/>
      <c r="AO192" s="3"/>
      <c r="AP192" s="3"/>
      <c r="AQ192" s="3"/>
    </row>
    <row r="193" spans="1:43" ht="12.75">
      <c r="A193" s="3"/>
      <c r="B193" s="3"/>
      <c r="C193" s="3"/>
      <c r="F193" s="116"/>
      <c r="G193" s="3"/>
      <c r="I193" s="3"/>
      <c r="J193" s="3"/>
      <c r="M193" s="116"/>
      <c r="N193" s="3"/>
      <c r="O193" s="3"/>
      <c r="Q193" s="3"/>
      <c r="T193" s="116"/>
      <c r="U193" s="3"/>
      <c r="W193" s="3"/>
      <c r="X193" s="3"/>
      <c r="Z193" s="116"/>
      <c r="AA193" s="3"/>
      <c r="AC193" s="3"/>
      <c r="AD193" s="3"/>
      <c r="AF193" s="116"/>
      <c r="AG193" s="3"/>
      <c r="AH193" s="3"/>
      <c r="AI193" s="3"/>
      <c r="AJ193" s="3"/>
      <c r="AL193" s="116"/>
      <c r="AM193" s="3"/>
      <c r="AO193" s="3"/>
      <c r="AP193" s="3"/>
      <c r="AQ193" s="3"/>
    </row>
    <row r="194" spans="1:43" ht="12.75">
      <c r="A194" s="3"/>
      <c r="B194" s="3"/>
      <c r="C194" s="3"/>
      <c r="F194" s="116"/>
      <c r="G194" s="3"/>
      <c r="I194" s="3"/>
      <c r="J194" s="3"/>
      <c r="M194" s="116"/>
      <c r="N194" s="3"/>
      <c r="O194" s="3"/>
      <c r="Q194" s="3"/>
      <c r="T194" s="116"/>
      <c r="U194" s="3"/>
      <c r="W194" s="3"/>
      <c r="X194" s="3"/>
      <c r="Z194" s="116"/>
      <c r="AA194" s="3"/>
      <c r="AC194" s="3"/>
      <c r="AD194" s="3"/>
      <c r="AF194" s="116"/>
      <c r="AG194" s="3"/>
      <c r="AH194" s="3"/>
      <c r="AI194" s="3"/>
      <c r="AJ194" s="3"/>
      <c r="AL194" s="116"/>
      <c r="AM194" s="3"/>
      <c r="AO194" s="3"/>
      <c r="AP194" s="3"/>
      <c r="AQ194" s="3"/>
    </row>
    <row r="195" spans="1:43" ht="12.75">
      <c r="A195" s="3"/>
      <c r="B195" s="3"/>
      <c r="C195" s="3"/>
      <c r="F195" s="116"/>
      <c r="G195" s="3"/>
      <c r="I195" s="3"/>
      <c r="J195" s="3"/>
      <c r="M195" s="116"/>
      <c r="N195" s="3"/>
      <c r="O195" s="3"/>
      <c r="Q195" s="3"/>
      <c r="T195" s="116"/>
      <c r="U195" s="3"/>
      <c r="W195" s="3"/>
      <c r="X195" s="3"/>
      <c r="Z195" s="116"/>
      <c r="AA195" s="3"/>
      <c r="AC195" s="3"/>
      <c r="AD195" s="3"/>
      <c r="AF195" s="116"/>
      <c r="AG195" s="3"/>
      <c r="AH195" s="3"/>
      <c r="AI195" s="3"/>
      <c r="AJ195" s="3"/>
      <c r="AL195" s="116"/>
      <c r="AM195" s="3"/>
      <c r="AO195" s="3"/>
      <c r="AP195" s="3"/>
      <c r="AQ195" s="3"/>
    </row>
    <row r="196" spans="1:43" ht="12.75">
      <c r="A196" s="3"/>
      <c r="B196" s="3"/>
      <c r="C196" s="3"/>
      <c r="F196" s="116"/>
      <c r="G196" s="3"/>
      <c r="I196" s="3"/>
      <c r="J196" s="3"/>
      <c r="M196" s="116"/>
      <c r="N196" s="3"/>
      <c r="O196" s="3"/>
      <c r="Q196" s="3"/>
      <c r="T196" s="116"/>
      <c r="U196" s="3"/>
      <c r="W196" s="3"/>
      <c r="X196" s="3"/>
      <c r="Z196" s="116"/>
      <c r="AA196" s="3"/>
      <c r="AC196" s="3"/>
      <c r="AD196" s="3"/>
      <c r="AF196" s="116"/>
      <c r="AG196" s="3"/>
      <c r="AH196" s="3"/>
      <c r="AI196" s="3"/>
      <c r="AJ196" s="3"/>
      <c r="AL196" s="116"/>
      <c r="AM196" s="3"/>
      <c r="AO196" s="3"/>
      <c r="AP196" s="3"/>
      <c r="AQ196" s="3"/>
    </row>
    <row r="197" spans="1:43" ht="12.75">
      <c r="A197" s="3"/>
      <c r="B197" s="3"/>
      <c r="C197" s="3"/>
      <c r="F197" s="116"/>
      <c r="G197" s="3"/>
      <c r="I197" s="3"/>
      <c r="J197" s="3"/>
      <c r="M197" s="116"/>
      <c r="N197" s="3"/>
      <c r="O197" s="3"/>
      <c r="Q197" s="3"/>
      <c r="T197" s="116"/>
      <c r="U197" s="3"/>
      <c r="W197" s="3"/>
      <c r="X197" s="3"/>
      <c r="Z197" s="116"/>
      <c r="AA197" s="3"/>
      <c r="AC197" s="3"/>
      <c r="AD197" s="3"/>
      <c r="AF197" s="116"/>
      <c r="AG197" s="3"/>
      <c r="AH197" s="3"/>
      <c r="AI197" s="3"/>
      <c r="AJ197" s="3"/>
      <c r="AL197" s="116"/>
      <c r="AM197" s="3"/>
      <c r="AO197" s="3"/>
      <c r="AP197" s="3"/>
      <c r="AQ197" s="3"/>
    </row>
    <row r="198" spans="1:43" ht="12.75">
      <c r="A198" s="3"/>
      <c r="B198" s="3"/>
      <c r="C198" s="3"/>
      <c r="F198" s="116"/>
      <c r="G198" s="116" t="s">
        <v>350</v>
      </c>
      <c r="I198" s="3"/>
      <c r="J198" s="3"/>
      <c r="M198" s="116"/>
      <c r="N198" s="116" t="s">
        <v>350</v>
      </c>
      <c r="O198" s="3"/>
      <c r="Q198" s="3"/>
      <c r="T198" s="116"/>
      <c r="U198" s="116" t="s">
        <v>350</v>
      </c>
      <c r="W198" s="3"/>
      <c r="X198" s="3"/>
      <c r="Z198" s="116"/>
      <c r="AA198" s="116" t="s">
        <v>350</v>
      </c>
      <c r="AC198" s="3"/>
      <c r="AD198" s="3"/>
      <c r="AF198" s="116"/>
      <c r="AG198" s="116" t="s">
        <v>350</v>
      </c>
      <c r="AH198" s="3"/>
      <c r="AI198" s="3"/>
      <c r="AJ198" s="3"/>
      <c r="AL198" s="116"/>
      <c r="AM198" s="116" t="s">
        <v>350</v>
      </c>
      <c r="AO198" s="3"/>
      <c r="AP198" s="116" t="s">
        <v>390</v>
      </c>
      <c r="AQ198" s="3"/>
    </row>
    <row r="199" spans="1:43" ht="12.75">
      <c r="A199" s="3"/>
      <c r="B199" s="3"/>
      <c r="C199" s="3"/>
      <c r="F199" s="116"/>
      <c r="G199" s="116"/>
      <c r="I199" s="3"/>
      <c r="J199" s="3"/>
      <c r="M199" s="116"/>
      <c r="N199" s="116"/>
      <c r="O199" s="3"/>
      <c r="Q199" s="3"/>
      <c r="T199" s="116"/>
      <c r="U199" s="116"/>
      <c r="W199" s="3"/>
      <c r="X199" s="3"/>
      <c r="Z199" s="116"/>
      <c r="AA199" s="116"/>
      <c r="AC199" s="3"/>
      <c r="AD199" s="3"/>
      <c r="AF199" s="116"/>
      <c r="AG199" s="116"/>
      <c r="AH199" s="3"/>
      <c r="AI199" s="3"/>
      <c r="AJ199" s="3"/>
      <c r="AL199" s="116"/>
      <c r="AM199" s="116"/>
      <c r="AO199" s="3"/>
      <c r="AP199" s="116"/>
      <c r="AQ199" s="3"/>
    </row>
    <row r="200" spans="1:43" ht="12.75">
      <c r="A200" s="3"/>
      <c r="B200" s="3"/>
      <c r="C200" s="3"/>
      <c r="F200" s="116">
        <f>COUNTIF($H$5:$H$153,G200)</f>
        <v>6</v>
      </c>
      <c r="G200" s="3" t="s">
        <v>145</v>
      </c>
      <c r="I200" s="3"/>
      <c r="J200" s="3"/>
      <c r="M200" s="116">
        <f>COUNTIF($O$5:$O$153,N200)</f>
        <v>0</v>
      </c>
      <c r="N200" s="3" t="s">
        <v>145</v>
      </c>
      <c r="O200" s="3"/>
      <c r="Q200" s="3"/>
      <c r="T200" s="116">
        <f>COUNTIF($V$5:$V$153,U200)</f>
        <v>0</v>
      </c>
      <c r="U200" s="3" t="s">
        <v>145</v>
      </c>
      <c r="W200" s="3"/>
      <c r="X200" s="3"/>
      <c r="Z200" s="116">
        <f>COUNTIF($AB$5:$AB$153,AA200)</f>
        <v>0</v>
      </c>
      <c r="AA200" s="3" t="s">
        <v>145</v>
      </c>
      <c r="AC200" s="3"/>
      <c r="AD200" s="3"/>
      <c r="AF200" s="116">
        <f>COUNTIF($AH$5:$AH$153,AG200)</f>
        <v>0</v>
      </c>
      <c r="AG200" s="3" t="s">
        <v>145</v>
      </c>
      <c r="AH200" s="3"/>
      <c r="AI200" s="3"/>
      <c r="AJ200" s="3"/>
      <c r="AL200" s="116">
        <f>COUNTIF($AN$5:$AN$153,AM200)</f>
        <v>1</v>
      </c>
      <c r="AM200" s="3" t="s">
        <v>145</v>
      </c>
      <c r="AO200" s="3"/>
      <c r="AP200" s="116">
        <f>SUM(F200+M200+T200+Z200+AF200)</f>
        <v>6</v>
      </c>
      <c r="AQ200" s="3"/>
    </row>
    <row r="201" spans="1:43" ht="12.75">
      <c r="A201" s="3"/>
      <c r="B201" s="3"/>
      <c r="C201" s="3"/>
      <c r="F201" s="116">
        <f>COUNTIF($H$5:$H$153,G201)</f>
        <v>3</v>
      </c>
      <c r="G201" s="3" t="s">
        <v>146</v>
      </c>
      <c r="I201" s="3"/>
      <c r="J201" s="3"/>
      <c r="M201" s="116">
        <f>COUNTIF($O$5:$O$153,N201)</f>
        <v>0</v>
      </c>
      <c r="N201" s="3" t="s">
        <v>146</v>
      </c>
      <c r="O201" s="3"/>
      <c r="Q201" s="3"/>
      <c r="T201" s="116">
        <f>COUNTIF($V$5:$V$153,U201)</f>
        <v>0</v>
      </c>
      <c r="U201" s="3" t="s">
        <v>146</v>
      </c>
      <c r="W201" s="3"/>
      <c r="X201" s="3"/>
      <c r="Z201" s="116">
        <f>COUNTIF($AB$5:$AB$153,AA201)</f>
        <v>0</v>
      </c>
      <c r="AA201" s="3" t="s">
        <v>146</v>
      </c>
      <c r="AC201" s="3"/>
      <c r="AD201" s="3"/>
      <c r="AF201" s="116">
        <f>COUNTIF($AH$5:$AH$153,AG201)</f>
        <v>0</v>
      </c>
      <c r="AG201" s="3" t="s">
        <v>146</v>
      </c>
      <c r="AH201" s="3"/>
      <c r="AI201" s="3"/>
      <c r="AJ201" s="3"/>
      <c r="AL201" s="116">
        <f>COUNTIF($AN$5:$AN$153,AM201)</f>
        <v>0</v>
      </c>
      <c r="AM201" s="3" t="s">
        <v>146</v>
      </c>
      <c r="AO201" s="3"/>
      <c r="AP201" s="116">
        <f aca="true" t="shared" si="9" ref="AP201:AP207">SUM(F201+M201+T201+Z201+AF201)</f>
        <v>3</v>
      </c>
      <c r="AQ201" s="3"/>
    </row>
    <row r="202" spans="1:43" ht="12.75">
      <c r="A202" s="3"/>
      <c r="B202" s="3"/>
      <c r="C202" s="3"/>
      <c r="F202" s="116">
        <f>COUNTIF($H$5:$H$153,G202)</f>
        <v>5</v>
      </c>
      <c r="G202" s="3" t="s">
        <v>135</v>
      </c>
      <c r="I202" s="3"/>
      <c r="J202" s="3"/>
      <c r="M202" s="116">
        <f>COUNTIF($O$5:$O$153,N202)</f>
        <v>2</v>
      </c>
      <c r="N202" s="3" t="s">
        <v>135</v>
      </c>
      <c r="O202" s="3"/>
      <c r="Q202" s="3"/>
      <c r="T202" s="116">
        <f>COUNTIF($V$5:$V$153,U202)</f>
        <v>0</v>
      </c>
      <c r="U202" s="3" t="s">
        <v>135</v>
      </c>
      <c r="W202" s="3"/>
      <c r="X202" s="3"/>
      <c r="Z202" s="116">
        <f>COUNTIF($AB$5:$AB$153,AA202)</f>
        <v>0</v>
      </c>
      <c r="AA202" s="3" t="s">
        <v>135</v>
      </c>
      <c r="AC202" s="3"/>
      <c r="AD202" s="3"/>
      <c r="AF202" s="116">
        <f>COUNTIF($AH$5:$AH$153,AG202)</f>
        <v>0</v>
      </c>
      <c r="AG202" s="3" t="s">
        <v>135</v>
      </c>
      <c r="AH202" s="3"/>
      <c r="AI202" s="3"/>
      <c r="AJ202" s="3"/>
      <c r="AL202" s="116">
        <f>COUNTIF($AN$5:$AN$153,AM202)</f>
        <v>1</v>
      </c>
      <c r="AM202" s="3" t="s">
        <v>135</v>
      </c>
      <c r="AO202" s="3"/>
      <c r="AP202" s="116">
        <f t="shared" si="9"/>
        <v>7</v>
      </c>
      <c r="AQ202" s="3"/>
    </row>
    <row r="203" spans="1:43" ht="12.75">
      <c r="A203" s="3"/>
      <c r="B203" s="3"/>
      <c r="C203" s="3"/>
      <c r="F203" s="116">
        <f>COUNTIF($H$5:$H$153,G203)</f>
        <v>4</v>
      </c>
      <c r="G203" s="3" t="s">
        <v>411</v>
      </c>
      <c r="I203" s="3"/>
      <c r="J203" s="3"/>
      <c r="M203" s="116">
        <f>COUNTIF($O$5:$O$153,N203)</f>
        <v>0</v>
      </c>
      <c r="N203" s="3" t="s">
        <v>411</v>
      </c>
      <c r="O203" s="3"/>
      <c r="Q203" s="3"/>
      <c r="T203" s="116">
        <f>COUNTIF($V$5:$V$153,U203)</f>
        <v>0</v>
      </c>
      <c r="U203" s="3" t="s">
        <v>411</v>
      </c>
      <c r="W203" s="3"/>
      <c r="X203" s="3"/>
      <c r="Z203" s="116">
        <f>COUNTIF($AB$5:$AB$153,AA203)</f>
        <v>2</v>
      </c>
      <c r="AA203" s="3" t="s">
        <v>411</v>
      </c>
      <c r="AC203" s="3"/>
      <c r="AD203" s="3"/>
      <c r="AF203" s="116">
        <f>COUNTIF($AH$5:$AH$153,AG203)</f>
        <v>0</v>
      </c>
      <c r="AG203" s="3" t="s">
        <v>411</v>
      </c>
      <c r="AH203" s="3"/>
      <c r="AI203" s="3"/>
      <c r="AJ203" s="3"/>
      <c r="AL203" s="116">
        <f>COUNTIF($AN$5:$AN$153,AM203)</f>
        <v>2</v>
      </c>
      <c r="AM203" s="3" t="s">
        <v>411</v>
      </c>
      <c r="AO203" s="3"/>
      <c r="AP203" s="116">
        <f t="shared" si="9"/>
        <v>6</v>
      </c>
      <c r="AQ203" s="3"/>
    </row>
    <row r="204" spans="1:43" ht="12.75">
      <c r="A204" s="3"/>
      <c r="B204" s="3"/>
      <c r="C204" s="3"/>
      <c r="F204" s="116">
        <f>COUNTIF($H$5:$H$153,G204)</f>
        <v>3</v>
      </c>
      <c r="G204" s="3" t="s">
        <v>410</v>
      </c>
      <c r="I204" s="3"/>
      <c r="J204" s="3"/>
      <c r="M204" s="116">
        <f>COUNTIF($O$5:$O$153,N204)</f>
        <v>0</v>
      </c>
      <c r="N204" s="3" t="s">
        <v>410</v>
      </c>
      <c r="O204" s="3"/>
      <c r="Q204" s="3"/>
      <c r="T204" s="116">
        <f>COUNTIF($V$5:$V$153,U204)</f>
        <v>0</v>
      </c>
      <c r="U204" s="3" t="s">
        <v>410</v>
      </c>
      <c r="W204" s="3"/>
      <c r="X204" s="3"/>
      <c r="Z204" s="116">
        <f>COUNTIF($AB$5:$AB$153,AA204)</f>
        <v>1</v>
      </c>
      <c r="AA204" s="3" t="s">
        <v>410</v>
      </c>
      <c r="AC204" s="3"/>
      <c r="AD204" s="3"/>
      <c r="AF204" s="116">
        <f>COUNTIF($AH$5:$AH$153,AG204)</f>
        <v>1</v>
      </c>
      <c r="AG204" s="3" t="s">
        <v>410</v>
      </c>
      <c r="AH204" s="3"/>
      <c r="AI204" s="3"/>
      <c r="AJ204" s="3"/>
      <c r="AL204" s="116">
        <f>COUNTIF($AN$5:$AN$153,AM204)</f>
        <v>1</v>
      </c>
      <c r="AM204" s="3" t="s">
        <v>410</v>
      </c>
      <c r="AO204" s="3"/>
      <c r="AP204" s="116">
        <f t="shared" si="9"/>
        <v>5</v>
      </c>
      <c r="AQ204" s="3"/>
    </row>
    <row r="205" spans="1:43" ht="12.75">
      <c r="A205" s="3"/>
      <c r="B205" s="3"/>
      <c r="C205" s="3"/>
      <c r="F205" s="116">
        <f>SUM(F200:F204)</f>
        <v>21</v>
      </c>
      <c r="G205" s="116" t="s">
        <v>291</v>
      </c>
      <c r="I205" s="3"/>
      <c r="J205" s="3"/>
      <c r="M205" s="116">
        <f>SUM(M200:M204)</f>
        <v>2</v>
      </c>
      <c r="N205" s="116" t="s">
        <v>291</v>
      </c>
      <c r="O205" s="3"/>
      <c r="Q205" s="3"/>
      <c r="T205" s="116">
        <f>SUM(T200:T204)</f>
        <v>0</v>
      </c>
      <c r="U205" s="116" t="s">
        <v>291</v>
      </c>
      <c r="W205" s="3"/>
      <c r="X205" s="3"/>
      <c r="Z205" s="116">
        <f>SUM(Z200:Z204)</f>
        <v>3</v>
      </c>
      <c r="AA205" s="116" t="s">
        <v>291</v>
      </c>
      <c r="AC205" s="3"/>
      <c r="AD205" s="3"/>
      <c r="AF205" s="116">
        <f>SUM(AF200:AF204)</f>
        <v>1</v>
      </c>
      <c r="AG205" s="116" t="s">
        <v>291</v>
      </c>
      <c r="AH205" s="3"/>
      <c r="AI205" s="3"/>
      <c r="AJ205" s="3"/>
      <c r="AL205" s="116">
        <f>SUM(AL200:AL204)</f>
        <v>5</v>
      </c>
      <c r="AM205" s="116" t="s">
        <v>291</v>
      </c>
      <c r="AO205" s="3"/>
      <c r="AP205" s="116">
        <f t="shared" si="9"/>
        <v>27</v>
      </c>
      <c r="AQ205" s="3"/>
    </row>
    <row r="206" spans="1:43" ht="12.75">
      <c r="A206" s="3"/>
      <c r="B206" s="3"/>
      <c r="C206" s="3"/>
      <c r="F206" s="116"/>
      <c r="G206" s="3"/>
      <c r="I206" s="3"/>
      <c r="J206" s="3"/>
      <c r="M206" s="116"/>
      <c r="N206" s="3"/>
      <c r="O206" s="3"/>
      <c r="Q206" s="3"/>
      <c r="T206" s="116"/>
      <c r="U206" s="3"/>
      <c r="W206" s="3"/>
      <c r="X206" s="3"/>
      <c r="Z206" s="116"/>
      <c r="AA206" s="3"/>
      <c r="AC206" s="3"/>
      <c r="AD206" s="3"/>
      <c r="AF206" s="116"/>
      <c r="AG206" s="3"/>
      <c r="AH206" s="3"/>
      <c r="AI206" s="3"/>
      <c r="AJ206" s="3"/>
      <c r="AL206" s="116"/>
      <c r="AM206" s="3"/>
      <c r="AO206" s="3"/>
      <c r="AP206" s="3"/>
      <c r="AQ206" s="3"/>
    </row>
    <row r="207" spans="1:43" ht="12.75">
      <c r="A207" s="3"/>
      <c r="B207" s="3"/>
      <c r="C207" s="3"/>
      <c r="F207" s="160">
        <f>SUM($J$5:$J153)</f>
        <v>14870</v>
      </c>
      <c r="G207" s="116" t="s">
        <v>349</v>
      </c>
      <c r="I207" s="3"/>
      <c r="J207" s="3"/>
      <c r="M207" s="160">
        <f>SUM($Q$5:$Q153)</f>
        <v>500</v>
      </c>
      <c r="N207" s="116" t="s">
        <v>349</v>
      </c>
      <c r="O207" s="3"/>
      <c r="Q207" s="3"/>
      <c r="T207" s="160">
        <f>SUM($X$5:$X153)</f>
        <v>0</v>
      </c>
      <c r="U207" s="116" t="s">
        <v>349</v>
      </c>
      <c r="W207" s="3"/>
      <c r="X207" s="3"/>
      <c r="Z207" s="160">
        <f>SUM($AD$5:$AD153)</f>
        <v>450</v>
      </c>
      <c r="AA207" s="116" t="s">
        <v>349</v>
      </c>
      <c r="AC207" s="3"/>
      <c r="AD207" s="3"/>
      <c r="AF207" s="160">
        <f>SUM($AJ$5:$AJ153)</f>
        <v>100</v>
      </c>
      <c r="AG207" s="116" t="s">
        <v>349</v>
      </c>
      <c r="AH207" s="3"/>
      <c r="AI207" s="3"/>
      <c r="AJ207" s="3"/>
      <c r="AL207" s="116"/>
      <c r="AM207" s="3"/>
      <c r="AO207" s="3"/>
      <c r="AP207" s="160">
        <f t="shared" si="9"/>
        <v>15920</v>
      </c>
      <c r="AQ207" s="3"/>
    </row>
    <row r="208" spans="6:42" ht="12.75">
      <c r="F208" s="116"/>
      <c r="M208" s="116"/>
      <c r="O208" s="3"/>
      <c r="P208" s="2"/>
      <c r="T208" s="116"/>
      <c r="Z208" s="116"/>
      <c r="AF208" s="116"/>
      <c r="AL208" s="116"/>
      <c r="AP208" s="116"/>
    </row>
    <row r="209" spans="6:42" ht="12.75">
      <c r="F209" s="116"/>
      <c r="G209" s="1"/>
      <c r="M209" s="116"/>
      <c r="N209" s="1"/>
      <c r="O209" s="3"/>
      <c r="P209" s="2"/>
      <c r="T209" s="116"/>
      <c r="U209" s="1"/>
      <c r="Z209" s="116"/>
      <c r="AA209" s="1"/>
      <c r="AF209" s="116"/>
      <c r="AG209" s="1"/>
      <c r="AL209" s="116"/>
      <c r="AM209" s="1"/>
      <c r="AP209" s="116"/>
    </row>
    <row r="211" spans="6:42" ht="12.75">
      <c r="F211" s="160"/>
      <c r="G211" s="1"/>
      <c r="M211" s="160"/>
      <c r="N211" s="1"/>
      <c r="O211" s="3"/>
      <c r="P211" s="2"/>
      <c r="T211" s="160"/>
      <c r="U211" s="1"/>
      <c r="Z211" s="160"/>
      <c r="AA211" s="1"/>
      <c r="AF211" s="160"/>
      <c r="AG211" s="1"/>
      <c r="AH211" s="3"/>
      <c r="AP211" s="160"/>
    </row>
  </sheetData>
  <sheetProtection/>
  <mergeCells count="9">
    <mergeCell ref="J1:T1"/>
    <mergeCell ref="AQ3:AR3"/>
    <mergeCell ref="M3:Q3"/>
    <mergeCell ref="V2:X2"/>
    <mergeCell ref="T3:X3"/>
    <mergeCell ref="AF3:AJ3"/>
    <mergeCell ref="AL3:AP3"/>
    <mergeCell ref="Z3:AD3"/>
    <mergeCell ref="F3:J3"/>
  </mergeCells>
  <printOptions/>
  <pageMargins left="0.5905511811023623" right="0.15748031496062992" top="0.3937007874015748" bottom="0.07874015748031496" header="0" footer="0"/>
  <pageSetup horizontalDpi="600" verticalDpi="600" orientation="landscape" paperSize="9" scale="45" r:id="rId3"/>
  <headerFooter alignWithMargins="0">
    <oddFooter>&amp;R&amp;24 2018</oddFooter>
  </headerFooter>
  <rowBreaks count="1" manualBreakCount="1">
    <brk id="61" max="4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Racing Fixtures</dc:title>
  <dc:subject/>
  <dc:creator>Sel.pillay@yahoo.com</dc:creator>
  <cp:keywords/>
  <dc:description/>
  <cp:lastModifiedBy>SelvanP</cp:lastModifiedBy>
  <cp:lastPrinted>2017-05-16T09:17:31Z</cp:lastPrinted>
  <dcterms:created xsi:type="dcterms:W3CDTF">2001-12-29T12:57:26Z</dcterms:created>
  <dcterms:modified xsi:type="dcterms:W3CDTF">2017-05-16T10:19:40Z</dcterms:modified>
  <cp:category/>
  <cp:version/>
  <cp:contentType/>
  <cp:contentStatus/>
</cp:coreProperties>
</file>